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lber\Desktop\DOCUMENTOS ALBERTO AÑO 4\DIRECCIÓN FINANCIERA\EJERCICIOS\"/>
    </mc:Choice>
  </mc:AlternateContent>
  <xr:revisionPtr revIDLastSave="0" documentId="13_ncr:1_{85809680-8EC7-4B7B-A332-DEE8A7D769B9}" xr6:coauthVersionLast="45" xr6:coauthVersionMax="45" xr10:uidLastSave="{00000000-0000-0000-0000-000000000000}"/>
  <bookViews>
    <workbookView xWindow="-120" yWindow="-120" windowWidth="20730" windowHeight="11160" activeTab="5" xr2:uid="{536D985A-B476-415C-8F64-947834AFCF33}"/>
  </bookViews>
  <sheets>
    <sheet name="EBIT" sheetId="1" r:id="rId1"/>
    <sheet name="FCF" sheetId="2" r:id="rId2"/>
    <sheet name="Payback" sheetId="3" r:id="rId3"/>
    <sheet name="NPV" sheetId="4" r:id="rId4"/>
    <sheet name="IRR" sheetId="5" r:id="rId5"/>
    <sheet name="Adj. IRR"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24" i="6" l="1"/>
  <c r="S24" i="6"/>
  <c r="I16" i="6" l="1"/>
  <c r="I14" i="6"/>
  <c r="I13" i="6"/>
  <c r="R20" i="6"/>
  <c r="K18" i="6" s="1"/>
  <c r="Q17" i="6"/>
  <c r="Q15" i="6"/>
  <c r="I7" i="6"/>
  <c r="R17" i="6"/>
  <c r="K15" i="6" s="1"/>
  <c r="H8" i="6"/>
  <c r="G8" i="6"/>
  <c r="F8" i="6"/>
  <c r="E8" i="6"/>
  <c r="D8" i="6"/>
  <c r="Q18" i="6" l="1"/>
  <c r="K19" i="6"/>
  <c r="K16" i="6"/>
  <c r="Q16" i="6" s="1"/>
  <c r="Q19" i="6" l="1"/>
  <c r="E7" i="6"/>
  <c r="F7" i="6" s="1"/>
  <c r="G7" i="6" s="1"/>
  <c r="H7" i="6" s="1"/>
  <c r="M9" i="6"/>
  <c r="D10" i="6" s="1"/>
  <c r="K9" i="6"/>
  <c r="D4" i="6"/>
  <c r="D2" i="6"/>
  <c r="D6" i="6"/>
  <c r="L19" i="6" s="1"/>
  <c r="C17" i="6" s="1"/>
  <c r="M2" i="6"/>
  <c r="E2" i="6" s="1"/>
  <c r="L3" i="1"/>
  <c r="M17" i="6" l="1"/>
  <c r="M15" i="6"/>
  <c r="E10" i="6"/>
  <c r="L17" i="6"/>
  <c r="C15" i="6" s="1"/>
  <c r="L15" i="6"/>
  <c r="C14" i="6" s="1"/>
  <c r="D3" i="6"/>
  <c r="E4" i="6"/>
  <c r="E3" i="6"/>
  <c r="N2" i="6"/>
  <c r="D5" i="6"/>
  <c r="D9" i="6" s="1"/>
  <c r="D11" i="6" s="1"/>
  <c r="E5" i="6"/>
  <c r="E6" i="6"/>
  <c r="M19" i="6" s="1"/>
  <c r="D17" i="6" s="1"/>
  <c r="B3" i="5"/>
  <c r="H2" i="5"/>
  <c r="G2" i="5"/>
  <c r="F2" i="5"/>
  <c r="E2" i="5"/>
  <c r="D2" i="5"/>
  <c r="C2" i="5"/>
  <c r="K5" i="4"/>
  <c r="E3" i="4"/>
  <c r="F3" i="4"/>
  <c r="G3" i="4"/>
  <c r="H3" i="4"/>
  <c r="D3" i="4"/>
  <c r="C3" i="4"/>
  <c r="C2" i="4"/>
  <c r="H2" i="4"/>
  <c r="G2" i="4"/>
  <c r="F2" i="4"/>
  <c r="E2" i="4"/>
  <c r="D2" i="4"/>
  <c r="J6" i="3"/>
  <c r="J5" i="3"/>
  <c r="J4" i="3"/>
  <c r="G3" i="3"/>
  <c r="H6" i="2"/>
  <c r="G6" i="2"/>
  <c r="E6" i="2"/>
  <c r="F6" i="2"/>
  <c r="F2" i="3" s="1"/>
  <c r="D3" i="3"/>
  <c r="C3" i="3"/>
  <c r="E2" i="3"/>
  <c r="E3" i="3" s="1"/>
  <c r="D2" i="3"/>
  <c r="C2" i="3"/>
  <c r="L16" i="6" l="1"/>
  <c r="C13" i="6" s="1"/>
  <c r="L18" i="6"/>
  <c r="C16" i="6" s="1"/>
  <c r="F10" i="6"/>
  <c r="E9" i="6"/>
  <c r="E11" i="6" s="1"/>
  <c r="M16" i="6"/>
  <c r="D13" i="6" s="1"/>
  <c r="D18" i="6" s="1"/>
  <c r="M18" i="6"/>
  <c r="D16" i="6" s="1"/>
  <c r="D14" i="6"/>
  <c r="D15" i="6"/>
  <c r="O2" i="6"/>
  <c r="F2" i="6"/>
  <c r="I3" i="4"/>
  <c r="F3" i="3"/>
  <c r="H2" i="3"/>
  <c r="C6" i="2"/>
  <c r="D6" i="2"/>
  <c r="G2" i="3" s="1"/>
  <c r="H4" i="2"/>
  <c r="G4" i="2"/>
  <c r="F4" i="2"/>
  <c r="E4" i="2"/>
  <c r="D4" i="2"/>
  <c r="F3" i="2"/>
  <c r="H2" i="2"/>
  <c r="H3" i="2" s="1"/>
  <c r="G2" i="2"/>
  <c r="G3" i="2" s="1"/>
  <c r="F2" i="2"/>
  <c r="E2" i="2"/>
  <c r="E3" i="2" s="1"/>
  <c r="D2" i="2"/>
  <c r="D3" i="2" s="1"/>
  <c r="G13" i="1"/>
  <c r="F13" i="1"/>
  <c r="E13" i="1"/>
  <c r="D13" i="1"/>
  <c r="C13" i="1"/>
  <c r="G12" i="1"/>
  <c r="F12" i="1"/>
  <c r="E12" i="1"/>
  <c r="D12" i="1"/>
  <c r="C12" i="1"/>
  <c r="G11" i="1"/>
  <c r="F11" i="1"/>
  <c r="E11" i="1"/>
  <c r="D11" i="1"/>
  <c r="C11" i="1"/>
  <c r="G10" i="1"/>
  <c r="F10" i="1"/>
  <c r="E10" i="1"/>
  <c r="D10" i="1"/>
  <c r="C10" i="1"/>
  <c r="G9" i="1"/>
  <c r="F9" i="1"/>
  <c r="E9" i="1"/>
  <c r="D9" i="1"/>
  <c r="C9" i="1"/>
  <c r="G8" i="1"/>
  <c r="F8" i="1"/>
  <c r="E8" i="1"/>
  <c r="D8" i="1"/>
  <c r="C8" i="1"/>
  <c r="B8" i="1"/>
  <c r="L10" i="1"/>
  <c r="J10" i="1"/>
  <c r="G7" i="1"/>
  <c r="F7" i="1"/>
  <c r="E7" i="1"/>
  <c r="D7" i="1"/>
  <c r="C7" i="1"/>
  <c r="G6" i="1"/>
  <c r="F6" i="1"/>
  <c r="E6" i="1"/>
  <c r="D6" i="1"/>
  <c r="C6" i="1"/>
  <c r="G5" i="1"/>
  <c r="F5" i="1"/>
  <c r="E5" i="1"/>
  <c r="D5" i="1"/>
  <c r="C5" i="1"/>
  <c r="G4" i="1"/>
  <c r="F4" i="1"/>
  <c r="E4" i="1"/>
  <c r="D4" i="1"/>
  <c r="C4" i="1"/>
  <c r="G3" i="1"/>
  <c r="F3" i="1"/>
  <c r="E3" i="1"/>
  <c r="D3" i="1"/>
  <c r="C3" i="1"/>
  <c r="M3" i="1"/>
  <c r="N3" i="1" s="1"/>
  <c r="O3" i="1" s="1"/>
  <c r="N17" i="6" l="1"/>
  <c r="E15" i="6" s="1"/>
  <c r="N15" i="6"/>
  <c r="E14" i="6" s="1"/>
  <c r="G10" i="6"/>
  <c r="C18" i="6"/>
  <c r="F3" i="6"/>
  <c r="F4" i="6"/>
  <c r="P2" i="6"/>
  <c r="H2" i="6" s="1"/>
  <c r="G2" i="6"/>
  <c r="F5" i="6"/>
  <c r="F6" i="6"/>
  <c r="N19" i="6" s="1"/>
  <c r="E17" i="6" s="1"/>
  <c r="F9" i="6" l="1"/>
  <c r="F11" i="6" s="1"/>
  <c r="N16" i="6"/>
  <c r="E13" i="6" s="1"/>
  <c r="E18" i="6" s="1"/>
  <c r="N18" i="6"/>
  <c r="E16" i="6" s="1"/>
  <c r="O17" i="6"/>
  <c r="F15" i="6" s="1"/>
  <c r="O15" i="6"/>
  <c r="F14" i="6" s="1"/>
  <c r="P17" i="6"/>
  <c r="P15" i="6"/>
  <c r="D19" i="6"/>
  <c r="H10" i="6"/>
  <c r="H4" i="6"/>
  <c r="H3" i="6"/>
  <c r="G4" i="6"/>
  <c r="G3" i="6"/>
  <c r="G6" i="6"/>
  <c r="O19" i="6" s="1"/>
  <c r="F17" i="6" s="1"/>
  <c r="G5" i="6"/>
  <c r="H6" i="6"/>
  <c r="P19" i="6" s="1"/>
  <c r="H5" i="6"/>
  <c r="G17" i="6" l="1"/>
  <c r="H17" i="6"/>
  <c r="G9" i="6"/>
  <c r="G11" i="6" s="1"/>
  <c r="H9" i="6"/>
  <c r="P16" i="6"/>
  <c r="P18" i="6"/>
  <c r="E19" i="6"/>
  <c r="G14" i="6"/>
  <c r="H14" i="6"/>
  <c r="O16" i="6"/>
  <c r="F13" i="6" s="1"/>
  <c r="O18" i="6"/>
  <c r="F16" i="6" s="1"/>
  <c r="G15" i="6"/>
  <c r="H15" i="6"/>
  <c r="F18" i="6"/>
  <c r="F19" i="6" l="1"/>
  <c r="G16" i="6"/>
  <c r="H16" i="6"/>
  <c r="H11" i="6"/>
  <c r="G13" i="6"/>
  <c r="G18" i="6" s="1"/>
  <c r="H13" i="6"/>
  <c r="H18" i="6" s="1"/>
  <c r="M24" i="6" l="1"/>
  <c r="H25" i="6"/>
  <c r="G19" i="6"/>
  <c r="B24" i="6" l="1"/>
  <c r="H19" i="6"/>
</calcChain>
</file>

<file path=xl/sharedStrings.xml><?xml version="1.0" encoding="utf-8"?>
<sst xmlns="http://schemas.openxmlformats.org/spreadsheetml/2006/main" count="182" uniqueCount="99">
  <si>
    <t>Crazy Cow</t>
  </si>
  <si>
    <t>Year 1</t>
  </si>
  <si>
    <t>Year 2</t>
  </si>
  <si>
    <t>Year 3</t>
  </si>
  <si>
    <t>Year 4</t>
  </si>
  <si>
    <t>Year 5</t>
  </si>
  <si>
    <t>Depreciation</t>
  </si>
  <si>
    <t>+ Sales</t>
  </si>
  <si>
    <t>- Cost of Sales</t>
  </si>
  <si>
    <t>- Wages</t>
  </si>
  <si>
    <t>- General Expenses</t>
  </si>
  <si>
    <t>- Supplies</t>
  </si>
  <si>
    <t>- Depreciation</t>
  </si>
  <si>
    <t>+/- Earnings Before Interest and Taxes (EBIT)</t>
  </si>
  <si>
    <t>- Interest</t>
  </si>
  <si>
    <t>+/- Earnings Before Taxes (EBT)</t>
  </si>
  <si>
    <t>- Taxes</t>
  </si>
  <si>
    <t>-/+ Net Income</t>
  </si>
  <si>
    <t>Units Sold</t>
  </si>
  <si>
    <t>% / € / …</t>
  </si>
  <si>
    <t>years</t>
  </si>
  <si>
    <t>percentage</t>
  </si>
  <si>
    <t>initial value of infrastructure</t>
  </si>
  <si>
    <t>salvage value (valor residual)</t>
  </si>
  <si>
    <t>base imponible</t>
  </si>
  <si>
    <t>Intererest</t>
  </si>
  <si>
    <t>borrowed</t>
  </si>
  <si>
    <t>interest</t>
  </si>
  <si>
    <r>
      <t>Explanation:</t>
    </r>
    <r>
      <rPr>
        <sz val="11"/>
        <color theme="1"/>
        <rFont val="Calibri"/>
        <family val="2"/>
        <scheme val="minor"/>
      </rPr>
      <t xml:space="preserve"> We need to do all the calculations necessary to reach the Earnings Before Interest and Taxes (EBIT)</t>
    </r>
    <r>
      <rPr>
        <b/>
        <sz val="11"/>
        <color theme="1"/>
        <rFont val="Calibri"/>
        <family val="2"/>
        <scheme val="minor"/>
      </rPr>
      <t xml:space="preserve">. </t>
    </r>
    <r>
      <rPr>
        <sz val="11"/>
        <color theme="1"/>
        <rFont val="Calibri"/>
        <family val="2"/>
        <scheme val="minor"/>
      </rPr>
      <t xml:space="preserve">We need that because, in order to get the Free Cash Flow, we won't take into account the interest. As it is Free (as the name says it), we won't take into account the money to pay in interest as well as all that parts which actually do not affect the cash that the company has. </t>
    </r>
    <r>
      <rPr>
        <b/>
        <sz val="11"/>
        <color theme="1"/>
        <rFont val="Calibri"/>
        <family val="2"/>
        <scheme val="minor"/>
      </rPr>
      <t>Remember we did this with castillo last year, all those corrections in the second or third exam.</t>
    </r>
  </si>
  <si>
    <t>percentage to use</t>
  </si>
  <si>
    <t>+ Depreciation</t>
  </si>
  <si>
    <t>Year 0</t>
  </si>
  <si>
    <t>- Capital Expenditure (CAPEX)</t>
  </si>
  <si>
    <t>Free Cash Flow (FCF)</t>
  </si>
  <si>
    <t>salvage value</t>
  </si>
  <si>
    <t>+/- Free Cash Flow (FCF)</t>
  </si>
  <si>
    <t>+/- Payback</t>
  </si>
  <si>
    <t>Fraction</t>
  </si>
  <si>
    <t>year 3</t>
  </si>
  <si>
    <t>income year 4</t>
  </si>
  <si>
    <r>
      <t>Explanation:</t>
    </r>
    <r>
      <rPr>
        <sz val="11"/>
        <color theme="1"/>
        <rFont val="Calibri"/>
        <family val="2"/>
        <scheme val="minor"/>
      </rPr>
      <t xml:space="preserve"> As we can see here we are paying the taxes, as it is money that goes out of the bank account. But, we have to make a reversion of the depreciation. Depreciation is a concept which does NOT affect the cash of the business, because of this, we have to reverse it so in the FCF stays as a neutral (0) concept. As for the Capital Expenditure, it leaves at the begining, but we finish the investment with a 100.000 salvage value that adds to the final figure. We left with just the incomes every year. </t>
    </r>
  </si>
  <si>
    <t>Net Present Value (NPV)</t>
  </si>
  <si>
    <t>For calculations</t>
  </si>
  <si>
    <t>Total</t>
  </si>
  <si>
    <t>Calculation with formula</t>
  </si>
  <si>
    <t>VNA / NPV</t>
  </si>
  <si>
    <t>Internal Rate of Return</t>
  </si>
  <si>
    <r>
      <t>Explanation:</t>
    </r>
    <r>
      <rPr>
        <sz val="11"/>
        <color theme="1"/>
        <rFont val="Calibri"/>
        <family val="2"/>
        <scheme val="minor"/>
      </rPr>
      <t xml:space="preserve"> This technique is in order to know how much time we are going to need to receive back the investment we made at the begining. It has some drawbacks and it has to be used combining it with a different technique, but that is on the Notes I will make. As for this exercise, it is </t>
    </r>
    <r>
      <rPr>
        <b/>
        <sz val="11"/>
        <color theme="1"/>
        <rFont val="Calibri"/>
        <family val="2"/>
        <scheme val="minor"/>
      </rPr>
      <t>3.66 years</t>
    </r>
    <r>
      <rPr>
        <sz val="11"/>
        <color theme="1"/>
        <rFont val="Calibri"/>
        <family val="2"/>
        <scheme val="minor"/>
      </rPr>
      <t xml:space="preserve"> the amount of time it will get to reveive the investment made originally. If it is a period lower than what the company stablishes as a max, we accept it, if not we don't. </t>
    </r>
  </si>
  <si>
    <r>
      <t>Explanation:</t>
    </r>
    <r>
      <rPr>
        <sz val="11"/>
        <color theme="1"/>
        <rFont val="Calibri"/>
        <family val="2"/>
        <scheme val="minor"/>
      </rPr>
      <t xml:space="preserve"> The Net Present Value represents the </t>
    </r>
    <r>
      <rPr>
        <b/>
        <sz val="11"/>
        <color theme="1"/>
        <rFont val="Calibri"/>
        <family val="2"/>
        <scheme val="minor"/>
      </rPr>
      <t>amount</t>
    </r>
    <r>
      <rPr>
        <sz val="11"/>
        <color theme="1"/>
        <rFont val="Calibri"/>
        <family val="2"/>
        <scheme val="minor"/>
      </rPr>
      <t xml:space="preserve"> of value created or taken from the company with this investment. We shall accept or reject the investment just depending if it is higher than 0 or not, because that will mean we are creating value. In this case, we are creating value, so we </t>
    </r>
    <r>
      <rPr>
        <b/>
        <sz val="11"/>
        <color theme="1"/>
        <rFont val="Calibri"/>
        <family val="2"/>
        <scheme val="minor"/>
      </rPr>
      <t>accept.</t>
    </r>
    <r>
      <rPr>
        <sz val="11"/>
        <color theme="1"/>
        <rFont val="Calibri"/>
        <family val="2"/>
        <scheme val="minor"/>
      </rPr>
      <t xml:space="preserve"> </t>
    </r>
  </si>
  <si>
    <r>
      <t>Explanation:</t>
    </r>
    <r>
      <rPr>
        <sz val="11"/>
        <color theme="1"/>
        <rFont val="Calibri"/>
        <family val="2"/>
        <scheme val="minor"/>
      </rPr>
      <t xml:space="preserve"> This percentage represents what is going to be the return of the investment. We only use it to compare it with other projects to see which one gives a greater percentage. We can </t>
    </r>
    <r>
      <rPr>
        <b/>
        <sz val="11"/>
        <color theme="1"/>
        <rFont val="Calibri"/>
        <family val="2"/>
        <scheme val="minor"/>
      </rPr>
      <t xml:space="preserve">accept </t>
    </r>
    <r>
      <rPr>
        <sz val="11"/>
        <color theme="1"/>
        <rFont val="Calibri"/>
        <family val="2"/>
        <scheme val="minor"/>
      </rPr>
      <t xml:space="preserve">this one because, without having another project, we compare it with the minimum return we should be getting, which is </t>
    </r>
    <r>
      <rPr>
        <b/>
        <sz val="11"/>
        <color theme="1"/>
        <rFont val="Calibri"/>
        <family val="2"/>
        <scheme val="minor"/>
      </rPr>
      <t>7 % (which is the percentage used to calculate the NPV).</t>
    </r>
    <r>
      <rPr>
        <sz val="11"/>
        <color theme="1"/>
        <rFont val="Calibri"/>
        <family val="2"/>
        <scheme val="minor"/>
      </rPr>
      <t xml:space="preserve"> </t>
    </r>
  </si>
  <si>
    <t>We turn on the calculator and we insert the - 900,000 of the year 0.</t>
  </si>
  <si>
    <t>Then we put a "+" and the fraction with the numerator being 221.250.</t>
  </si>
  <si>
    <r>
      <t>In the denominator we put between "()" this formula: (1 + [ALPHA "</t>
    </r>
    <r>
      <rPr>
        <i/>
        <sz val="11"/>
        <color theme="1"/>
        <rFont val="Calibri"/>
        <family val="2"/>
        <scheme val="minor"/>
      </rPr>
      <t>X</t>
    </r>
    <r>
      <rPr>
        <sz val="11"/>
        <color theme="1"/>
        <rFont val="Calibri"/>
        <family val="2"/>
        <scheme val="minor"/>
      </rPr>
      <t>"])^1 --- this means elevated to 1.</t>
    </r>
  </si>
  <si>
    <t>We do the same with the respective 4 more years and then we just press [SHIFT][SOLVE] ["="]</t>
  </si>
  <si>
    <t xml:space="preserve">Thanks t that we will have the solution straight away. </t>
  </si>
  <si>
    <t>How to calculate it with the calculator. (Only works with White CASIO)</t>
  </si>
  <si>
    <t>EBIT</t>
  </si>
  <si>
    <t>- Rents lost</t>
  </si>
  <si>
    <t>Taxes</t>
  </si>
  <si>
    <t>Capex (Capital Expenditure)</t>
  </si>
  <si>
    <t>Change in inventory</t>
  </si>
  <si>
    <t>Change in receives</t>
  </si>
  <si>
    <t>Change in minimum cash</t>
  </si>
  <si>
    <t>Change in Payable</t>
  </si>
  <si>
    <t>Change in Supplies</t>
  </si>
  <si>
    <t>FCF</t>
  </si>
  <si>
    <t>Cumulative FCF</t>
  </si>
  <si>
    <t>Calculation</t>
  </si>
  <si>
    <t>Days</t>
  </si>
  <si>
    <t>Days a year</t>
  </si>
  <si>
    <t>-/+ Change in receives</t>
  </si>
  <si>
    <t>Explanation</t>
  </si>
  <si>
    <r>
      <t xml:space="preserve">We put the rent cost because it is something that the company will stop to earn for the parking lot. So we put it as a cost and </t>
    </r>
    <r>
      <rPr>
        <b/>
        <sz val="11"/>
        <color theme="1"/>
        <rFont val="Calibri"/>
        <family val="2"/>
        <scheme val="minor"/>
      </rPr>
      <t>before taxes</t>
    </r>
    <r>
      <rPr>
        <sz val="11"/>
        <color theme="1"/>
        <rFont val="Calibri"/>
        <family val="2"/>
        <scheme val="minor"/>
      </rPr>
      <t xml:space="preserve">, so, affecting the EBIT. </t>
    </r>
  </si>
  <si>
    <t>We do not include the 25.000 as it is a sunk cost, which not affects the analysis. They do not depend on the project.</t>
  </si>
  <si>
    <t xml:space="preserve">We are starting in year 0 as the money is collected on year 1, the 30 last days before. </t>
  </si>
  <si>
    <t>The green parts are the one's we have to include more cash as we are not paying that money.</t>
  </si>
  <si>
    <t>If it is in red, is because we are not receiving the money that is claimed on the EBIT</t>
  </si>
  <si>
    <t xml:space="preserve">The change in inventories is just minus cash which we haven't receive anything from it, it hasn't been included. </t>
  </si>
  <si>
    <t>Payback</t>
  </si>
  <si>
    <t>Years</t>
  </si>
  <si>
    <t>&lt;</t>
  </si>
  <si>
    <t>Result</t>
  </si>
  <si>
    <t>We accept the project</t>
  </si>
  <si>
    <t>Tasa</t>
  </si>
  <si>
    <t>NPV</t>
  </si>
  <si>
    <t>We accept the project as it is higher than 0, meaning it creates value</t>
  </si>
  <si>
    <t>Internal Rate of Return (IRR)</t>
  </si>
  <si>
    <t>IRR</t>
  </si>
  <si>
    <t>&gt;</t>
  </si>
  <si>
    <t>Discount rate</t>
  </si>
  <si>
    <t>.</t>
  </si>
  <si>
    <t>We are looking at years, so if it is 2 month or more we don't even care, unless is hiher than a year</t>
  </si>
  <si>
    <t>Auxilary table for working capital (NOF)</t>
  </si>
  <si>
    <t>We expect the IRR to be higher than 7 % as it has constant cashflows.</t>
  </si>
  <si>
    <t>MIRR</t>
  </si>
  <si>
    <t>Modified Internal Rate of Return (MIRR)</t>
  </si>
  <si>
    <t>Rate of reinversion</t>
  </si>
  <si>
    <t>You have the process of calculaing the MIRR in the Word</t>
  </si>
  <si>
    <t>The main decrease in NVP is because of the 50.000 rent lost.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</si>
</sst>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0\ &quot;€&quot;;[Red]\-#,##0\ &quot;€&quot;"/>
    <numFmt numFmtId="8" formatCode="#,##0.00\ &quot;€&quot;;[Red]\-#,##0.00\ &quot;€&quot;"/>
    <numFmt numFmtId="43" formatCode="_-* #,##0.00_-;\-* #,##0.00_-;_-* &quot;-&quot;??_-;_-@_-"/>
    <numFmt numFmtId="164" formatCode="_-* #,##0_-;\-* #,##0_-;_-* &quot;-&quot;??_-;_-@_-"/>
    <numFmt numFmtId="165" formatCode="_-* #,##0.00\ _€_-;\-* #,##0.00\ _€_-;_-* &quot;-&quot;??\ _€_-;_-@_-"/>
    <numFmt numFmtId="166" formatCode="_-* #,##0\ _€_-;\-* #,##0\ _€_-;_-* &quot;-&quot;??\ _€_-;_-@_-"/>
    <numFmt numFmtId="167" formatCode="#,##0.00\ &quot;€&quot;"/>
    <numFmt numFmtId="168" formatCode="#,##0.0\ &quot;€&quot;"/>
    <numFmt numFmtId="169" formatCode="#,##0\ &quot;€&quot;"/>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i/>
      <sz val="11"/>
      <color theme="1"/>
      <name val="Calibri"/>
      <family val="2"/>
      <scheme val="minor"/>
    </font>
    <font>
      <b/>
      <sz val="11"/>
      <color rgb="FFFF000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7030A0"/>
        <bgColor indexed="64"/>
      </patternFill>
    </fill>
    <fill>
      <patternFill patternType="solid">
        <fgColor rgb="FFFF0000"/>
        <bgColor indexed="64"/>
      </patternFill>
    </fill>
    <fill>
      <patternFill patternType="solid">
        <fgColor theme="8" tint="-0.499984740745262"/>
        <bgColor indexed="64"/>
      </patternFill>
    </fill>
    <fill>
      <patternFill patternType="solid">
        <fgColor theme="7" tint="0.79998168889431442"/>
        <bgColor indexed="64"/>
      </patternFill>
    </fill>
    <fill>
      <patternFill patternType="solid">
        <fgColor rgb="FF00B050"/>
        <bgColor indexed="64"/>
      </patternFill>
    </fill>
  </fills>
  <borders count="13">
    <border>
      <left/>
      <right/>
      <top/>
      <bottom/>
      <diagonal/>
    </border>
    <border>
      <left/>
      <right/>
      <top/>
      <bottom style="thick">
        <color indexed="64"/>
      </bottom>
      <diagonal/>
    </border>
    <border>
      <left/>
      <right/>
      <top style="thick">
        <color indexed="64"/>
      </top>
      <bottom/>
      <diagonal/>
    </border>
    <border>
      <left/>
      <right style="thick">
        <color indexed="64"/>
      </right>
      <top/>
      <bottom/>
      <diagonal/>
    </border>
    <border>
      <left style="thick">
        <color indexed="64"/>
      </left>
      <right style="thick">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11">
    <xf numFmtId="0" fontId="0" fillId="0" borderId="0" xfId="0"/>
    <xf numFmtId="0" fontId="2" fillId="0" borderId="0" xfId="0" applyFont="1"/>
    <xf numFmtId="49" fontId="2" fillId="0" borderId="0" xfId="0" applyNumberFormat="1" applyFont="1"/>
    <xf numFmtId="49" fontId="0" fillId="0" borderId="0" xfId="0" applyNumberFormat="1" applyFont="1"/>
    <xf numFmtId="49" fontId="0" fillId="0" borderId="1" xfId="0" applyNumberFormat="1" applyFont="1" applyBorder="1"/>
    <xf numFmtId="0" fontId="2" fillId="2" borderId="0" xfId="0" applyFont="1" applyFill="1"/>
    <xf numFmtId="0" fontId="2" fillId="3" borderId="0" xfId="0" applyFont="1" applyFill="1"/>
    <xf numFmtId="0" fontId="2" fillId="0" borderId="0" xfId="0" applyNumberFormat="1" applyFont="1" applyAlignment="1">
      <alignment horizontal="center"/>
    </xf>
    <xf numFmtId="10" fontId="0" fillId="0" borderId="0" xfId="0" applyNumberFormat="1" applyFont="1" applyAlignment="1">
      <alignment horizontal="center"/>
    </xf>
    <xf numFmtId="10" fontId="0" fillId="0" borderId="0" xfId="0" applyNumberFormat="1" applyFont="1" applyBorder="1" applyAlignment="1">
      <alignment horizontal="center"/>
    </xf>
    <xf numFmtId="10" fontId="2" fillId="0" borderId="0" xfId="0" applyNumberFormat="1" applyFont="1" applyAlignment="1">
      <alignment horizontal="center"/>
    </xf>
    <xf numFmtId="0" fontId="2" fillId="4" borderId="0" xfId="0" applyFont="1" applyFill="1"/>
    <xf numFmtId="6" fontId="0" fillId="0" borderId="0" xfId="0" applyNumberFormat="1" applyFont="1" applyAlignment="1">
      <alignment horizontal="center"/>
    </xf>
    <xf numFmtId="6" fontId="0" fillId="0" borderId="0" xfId="0" applyNumberFormat="1"/>
    <xf numFmtId="0" fontId="2" fillId="5" borderId="0" xfId="0" applyNumberFormat="1" applyFont="1" applyFill="1" applyAlignment="1">
      <alignment horizontal="center"/>
    </xf>
    <xf numFmtId="8" fontId="0" fillId="0" borderId="0" xfId="0" applyNumberFormat="1"/>
    <xf numFmtId="9" fontId="0" fillId="0" borderId="0" xfId="0" applyNumberFormat="1"/>
    <xf numFmtId="10" fontId="0" fillId="0" borderId="0" xfId="0" applyNumberFormat="1"/>
    <xf numFmtId="164" fontId="0" fillId="0" borderId="0" xfId="1" applyNumberFormat="1" applyFont="1"/>
    <xf numFmtId="165" fontId="0" fillId="0" borderId="0" xfId="0" applyNumberFormat="1"/>
    <xf numFmtId="0" fontId="0" fillId="0" borderId="0" xfId="0" applyAlignment="1"/>
    <xf numFmtId="0" fontId="0" fillId="0" borderId="3" xfId="0" applyBorder="1" applyAlignment="1"/>
    <xf numFmtId="0" fontId="0" fillId="0" borderId="4" xfId="0" applyBorder="1" applyAlignment="1"/>
    <xf numFmtId="8" fontId="2" fillId="0" borderId="0" xfId="0" applyNumberFormat="1" applyFont="1"/>
    <xf numFmtId="10" fontId="0" fillId="0" borderId="1" xfId="0" applyNumberFormat="1" applyFont="1" applyBorder="1" applyAlignment="1">
      <alignment horizontal="center"/>
    </xf>
    <xf numFmtId="10" fontId="2" fillId="0" borderId="2" xfId="0" applyNumberFormat="1" applyFont="1" applyBorder="1" applyAlignment="1">
      <alignment horizontal="center"/>
    </xf>
    <xf numFmtId="8" fontId="0" fillId="0" borderId="1" xfId="0" applyNumberFormat="1" applyBorder="1"/>
    <xf numFmtId="8" fontId="2" fillId="0" borderId="2" xfId="0" applyNumberFormat="1" applyFont="1" applyBorder="1"/>
    <xf numFmtId="49" fontId="2" fillId="2" borderId="0" xfId="0" applyNumberFormat="1" applyFont="1" applyFill="1" applyBorder="1" applyAlignment="1">
      <alignment wrapText="1"/>
    </xf>
    <xf numFmtId="10" fontId="2" fillId="2" borderId="2" xfId="0" applyNumberFormat="1" applyFont="1" applyFill="1" applyBorder="1" applyAlignment="1">
      <alignment horizontal="center" wrapText="1"/>
    </xf>
    <xf numFmtId="8" fontId="2" fillId="2" borderId="2" xfId="0" applyNumberFormat="1" applyFont="1" applyFill="1" applyBorder="1"/>
    <xf numFmtId="166" fontId="0" fillId="0" borderId="0" xfId="0" applyNumberFormat="1"/>
    <xf numFmtId="164" fontId="0" fillId="0" borderId="0" xfId="1" applyNumberFormat="1" applyFont="1" applyAlignment="1">
      <alignment horizontal="center"/>
    </xf>
    <xf numFmtId="49" fontId="2" fillId="0" borderId="0" xfId="0" applyNumberFormat="1" applyFont="1" applyFill="1" applyBorder="1" applyAlignment="1">
      <alignment wrapText="1"/>
    </xf>
    <xf numFmtId="0" fontId="0" fillId="0" borderId="0" xfId="0" applyFill="1"/>
    <xf numFmtId="49" fontId="0" fillId="0" borderId="0" xfId="0" applyNumberFormat="1"/>
    <xf numFmtId="0" fontId="2" fillId="6" borderId="0" xfId="0" applyNumberFormat="1" applyFont="1" applyFill="1" applyAlignment="1">
      <alignment horizontal="center"/>
    </xf>
    <xf numFmtId="0" fontId="0" fillId="0" borderId="1" xfId="0" applyBorder="1"/>
    <xf numFmtId="49" fontId="0" fillId="0" borderId="1" xfId="0" applyNumberFormat="1" applyBorder="1"/>
    <xf numFmtId="49" fontId="2" fillId="0" borderId="0" xfId="0" applyNumberFormat="1" applyFont="1" applyBorder="1"/>
    <xf numFmtId="10" fontId="2" fillId="0" borderId="0" xfId="0" applyNumberFormat="1" applyFont="1" applyFill="1" applyBorder="1" applyAlignment="1">
      <alignment horizontal="center" wrapText="1"/>
    </xf>
    <xf numFmtId="8" fontId="2" fillId="0" borderId="0" xfId="0" applyNumberFormat="1" applyFont="1" applyFill="1" applyBorder="1"/>
    <xf numFmtId="49" fontId="2" fillId="2" borderId="0" xfId="0" applyNumberFormat="1" applyFont="1" applyFill="1"/>
    <xf numFmtId="0" fontId="0" fillId="7" borderId="0" xfId="0" applyFill="1"/>
    <xf numFmtId="49" fontId="2" fillId="0" borderId="0" xfId="0" applyNumberFormat="1" applyFont="1" applyFill="1"/>
    <xf numFmtId="164" fontId="0" fillId="0" borderId="0" xfId="0" applyNumberFormat="1"/>
    <xf numFmtId="0" fontId="0" fillId="2" borderId="0" xfId="0" applyFill="1"/>
    <xf numFmtId="0" fontId="0" fillId="0" borderId="0" xfId="0" applyFont="1"/>
    <xf numFmtId="43" fontId="0" fillId="0" borderId="0" xfId="0" applyNumberFormat="1"/>
    <xf numFmtId="2" fontId="2" fillId="0" borderId="0" xfId="0" applyNumberFormat="1" applyFont="1"/>
    <xf numFmtId="167" fontId="0" fillId="0" borderId="0" xfId="1" applyNumberFormat="1" applyFont="1"/>
    <xf numFmtId="167" fontId="2" fillId="2" borderId="0" xfId="0" applyNumberFormat="1" applyFont="1" applyFill="1"/>
    <xf numFmtId="167" fontId="0" fillId="0" borderId="0" xfId="0" applyNumberFormat="1"/>
    <xf numFmtId="168" fontId="2" fillId="2" borderId="0" xfId="1" applyNumberFormat="1" applyFont="1" applyFill="1"/>
    <xf numFmtId="169" fontId="0" fillId="0" borderId="0" xfId="0" applyNumberFormat="1"/>
    <xf numFmtId="169" fontId="0" fillId="0" borderId="0" xfId="1" applyNumberFormat="1" applyFont="1"/>
    <xf numFmtId="169" fontId="0" fillId="0" borderId="1" xfId="1" applyNumberFormat="1" applyFont="1" applyBorder="1"/>
    <xf numFmtId="169" fontId="0" fillId="0" borderId="1" xfId="0" applyNumberFormat="1" applyBorder="1"/>
    <xf numFmtId="169" fontId="0" fillId="7" borderId="1" xfId="1" applyNumberFormat="1" applyFont="1" applyFill="1" applyBorder="1"/>
    <xf numFmtId="169" fontId="2" fillId="2" borderId="0" xfId="1" applyNumberFormat="1" applyFont="1" applyFill="1"/>
    <xf numFmtId="167" fontId="0" fillId="2" borderId="0" xfId="0" applyNumberFormat="1" applyFill="1"/>
    <xf numFmtId="8" fontId="0" fillId="2" borderId="0" xfId="0" applyNumberFormat="1" applyFill="1"/>
    <xf numFmtId="10" fontId="0" fillId="2" borderId="0" xfId="0" applyNumberFormat="1" applyFill="1"/>
    <xf numFmtId="0" fontId="2" fillId="0" borderId="0" xfId="0" applyFont="1" applyFill="1"/>
    <xf numFmtId="49" fontId="0" fillId="0" borderId="0" xfId="0" applyNumberFormat="1" applyFont="1" applyFill="1"/>
    <xf numFmtId="10" fontId="0" fillId="0" borderId="0" xfId="0" applyNumberFormat="1" applyFont="1"/>
    <xf numFmtId="169" fontId="0" fillId="0" borderId="0" xfId="0" applyNumberFormat="1" applyFont="1"/>
    <xf numFmtId="167" fontId="0" fillId="0" borderId="0" xfId="0" applyNumberFormat="1" applyFont="1"/>
    <xf numFmtId="9" fontId="2" fillId="2" borderId="0" xfId="0" applyNumberFormat="1" applyFont="1" applyFill="1" applyAlignment="1">
      <alignment horizontal="center"/>
    </xf>
    <xf numFmtId="167" fontId="0" fillId="0" borderId="0" xfId="0" applyNumberFormat="1" applyFont="1" applyAlignment="1">
      <alignment horizontal="center"/>
    </xf>
    <xf numFmtId="49" fontId="5" fillId="0" borderId="0" xfId="0" applyNumberFormat="1" applyFont="1"/>
    <xf numFmtId="10" fontId="0" fillId="0" borderId="0" xfId="2" applyNumberFormat="1" applyFont="1"/>
    <xf numFmtId="0" fontId="0" fillId="0" borderId="0" xfId="0" applyBorder="1" applyAlignment="1"/>
    <xf numFmtId="167" fontId="0" fillId="8" borderId="0" xfId="0" applyNumberFormat="1" applyFill="1"/>
    <xf numFmtId="167" fontId="0" fillId="5" borderId="0" xfId="0" applyNumberFormat="1" applyFill="1"/>
    <xf numFmtId="0" fontId="0" fillId="8" borderId="0" xfId="0" applyFill="1"/>
    <xf numFmtId="0" fontId="0" fillId="0" borderId="0" xfId="0" applyBorder="1"/>
    <xf numFmtId="10" fontId="0" fillId="0" borderId="1" xfId="2" applyNumberFormat="1" applyFont="1" applyBorder="1"/>
    <xf numFmtId="0" fontId="0" fillId="0" borderId="0" xfId="0" applyFill="1" applyBorder="1"/>
    <xf numFmtId="49" fontId="0" fillId="8" borderId="0" xfId="0" applyNumberFormat="1" applyFill="1"/>
    <xf numFmtId="49" fontId="0" fillId="5" borderId="0" xfId="0" applyNumberFormat="1" applyFill="1"/>
    <xf numFmtId="0" fontId="0" fillId="5" borderId="0" xfId="0" applyFill="1"/>
    <xf numFmtId="0" fontId="0" fillId="0" borderId="6" xfId="0" applyBorder="1"/>
    <xf numFmtId="0" fontId="0" fillId="0" borderId="7" xfId="0" applyBorder="1"/>
    <xf numFmtId="49" fontId="0" fillId="0" borderId="8" xfId="0" applyNumberFormat="1" applyBorder="1"/>
    <xf numFmtId="2" fontId="2" fillId="4" borderId="0" xfId="0" applyNumberFormat="1" applyFont="1" applyFill="1" applyBorder="1"/>
    <xf numFmtId="0" fontId="0" fillId="0" borderId="0" xfId="0" applyBorder="1" applyAlignment="1">
      <alignment horizontal="center"/>
    </xf>
    <xf numFmtId="0" fontId="0" fillId="0" borderId="9" xfId="0" applyBorder="1"/>
    <xf numFmtId="49" fontId="2" fillId="0" borderId="10" xfId="0" applyNumberFormat="1" applyFont="1" applyBorder="1"/>
    <xf numFmtId="0" fontId="0" fillId="0" borderId="11" xfId="0" applyBorder="1"/>
    <xf numFmtId="0" fontId="0" fillId="0" borderId="12" xfId="0" applyBorder="1"/>
    <xf numFmtId="49" fontId="2" fillId="2" borderId="5" xfId="0" applyNumberFormat="1" applyFont="1" applyFill="1" applyBorder="1"/>
    <xf numFmtId="0" fontId="0" fillId="0" borderId="8" xfId="0" applyBorder="1"/>
    <xf numFmtId="9" fontId="0" fillId="0" borderId="0" xfId="0" applyNumberFormat="1" applyBorder="1"/>
    <xf numFmtId="167" fontId="2" fillId="4" borderId="0" xfId="0" applyNumberFormat="1" applyFont="1" applyFill="1" applyBorder="1"/>
    <xf numFmtId="0" fontId="2" fillId="0" borderId="10" xfId="0" applyFont="1" applyBorder="1"/>
    <xf numFmtId="0" fontId="0" fillId="0" borderId="11" xfId="0" applyBorder="1" applyAlignment="1">
      <alignment horizontal="center"/>
    </xf>
    <xf numFmtId="9" fontId="0" fillId="0" borderId="11" xfId="0" applyNumberFormat="1" applyBorder="1"/>
    <xf numFmtId="10" fontId="0" fillId="4" borderId="11" xfId="0" applyNumberFormat="1" applyFill="1" applyBorder="1"/>
    <xf numFmtId="49" fontId="2" fillId="2" borderId="0" xfId="0" applyNumberFormat="1" applyFont="1" applyFill="1" applyAlignment="1">
      <alignment horizontal="left" vertical="top" wrapText="1"/>
    </xf>
    <xf numFmtId="49" fontId="2" fillId="0" borderId="0" xfId="0" applyNumberFormat="1" applyFont="1" applyAlignment="1">
      <alignment horizontal="left" vertical="top" wrapText="1"/>
    </xf>
    <xf numFmtId="0" fontId="2" fillId="0" borderId="0" xfId="0" applyFont="1" applyAlignment="1">
      <alignment horizontal="left" vertical="top" wrapText="1"/>
    </xf>
    <xf numFmtId="0" fontId="2" fillId="2" borderId="5" xfId="0" applyFont="1" applyFill="1" applyBorder="1" applyAlignment="1">
      <alignment horizontal="left"/>
    </xf>
    <xf numFmtId="0" fontId="2" fillId="2" borderId="6" xfId="0" applyFont="1" applyFill="1" applyBorder="1" applyAlignment="1">
      <alignment horizontal="left"/>
    </xf>
    <xf numFmtId="0" fontId="0" fillId="0" borderId="11" xfId="0" applyFont="1" applyBorder="1" applyAlignment="1">
      <alignment horizontal="left" wrapText="1"/>
    </xf>
    <xf numFmtId="0" fontId="0" fillId="0" borderId="12" xfId="0" applyFont="1" applyBorder="1" applyAlignment="1">
      <alignment horizontal="left" wrapText="1"/>
    </xf>
    <xf numFmtId="0" fontId="2" fillId="2" borderId="7" xfId="0" applyFont="1" applyFill="1" applyBorder="1" applyAlignment="1">
      <alignment horizontal="left"/>
    </xf>
    <xf numFmtId="0" fontId="2" fillId="0" borderId="8" xfId="0" applyFont="1" applyBorder="1"/>
    <xf numFmtId="10" fontId="0" fillId="0" borderId="9" xfId="0" applyNumberFormat="1" applyBorder="1"/>
    <xf numFmtId="9" fontId="0" fillId="0" borderId="12" xfId="0" applyNumberFormat="1" applyBorder="1"/>
    <xf numFmtId="49" fontId="0" fillId="2" borderId="0" xfId="0" applyNumberFormat="1" applyFill="1"/>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1E7A1-1DBE-4949-BEFA-83911BB72AC6}">
  <dimension ref="A1:O23"/>
  <sheetViews>
    <sheetView workbookViewId="0">
      <selection activeCell="I8" sqref="I8:N10"/>
    </sheetView>
  </sheetViews>
  <sheetFormatPr baseColWidth="10" defaultRowHeight="15" x14ac:dyDescent="0.25"/>
  <cols>
    <col min="1" max="1" width="40.7109375" style="2" bestFit="1" customWidth="1"/>
    <col min="2" max="2" width="17.85546875" style="7" customWidth="1"/>
    <col min="3" max="7" width="13" bestFit="1" customWidth="1"/>
    <col min="9" max="9" width="12.42578125" bestFit="1" customWidth="1"/>
    <col min="11" max="11" width="17" bestFit="1" customWidth="1"/>
    <col min="12" max="12" width="13.5703125" bestFit="1" customWidth="1"/>
  </cols>
  <sheetData>
    <row r="1" spans="1:15" x14ac:dyDescent="0.25">
      <c r="A1" s="2" t="s">
        <v>0</v>
      </c>
    </row>
    <row r="2" spans="1:15" s="1" customFormat="1" x14ac:dyDescent="0.25">
      <c r="A2" s="2"/>
      <c r="B2" s="14" t="s">
        <v>19</v>
      </c>
      <c r="C2" s="6" t="s">
        <v>1</v>
      </c>
      <c r="D2" s="6" t="s">
        <v>2</v>
      </c>
      <c r="E2" s="6" t="s">
        <v>3</v>
      </c>
      <c r="F2" s="6" t="s">
        <v>4</v>
      </c>
      <c r="G2" s="6" t="s">
        <v>5</v>
      </c>
      <c r="K2" s="11" t="s">
        <v>1</v>
      </c>
      <c r="L2" s="11" t="s">
        <v>2</v>
      </c>
      <c r="M2" s="11" t="s">
        <v>3</v>
      </c>
      <c r="N2" s="11" t="s">
        <v>4</v>
      </c>
      <c r="O2" s="11" t="s">
        <v>5</v>
      </c>
    </row>
    <row r="3" spans="1:15" x14ac:dyDescent="0.25">
      <c r="A3" s="3" t="s">
        <v>7</v>
      </c>
      <c r="B3" s="12">
        <v>750</v>
      </c>
      <c r="C3" s="13">
        <f>$B$3*K3</f>
        <v>750000</v>
      </c>
      <c r="D3" s="13">
        <f t="shared" ref="D3:G3" si="0">$B$3*L3</f>
        <v>825000</v>
      </c>
      <c r="E3" s="13">
        <f t="shared" si="0"/>
        <v>907500</v>
      </c>
      <c r="F3" s="13">
        <f t="shared" si="0"/>
        <v>998250</v>
      </c>
      <c r="G3" s="13">
        <f t="shared" si="0"/>
        <v>1098075</v>
      </c>
      <c r="I3" s="1" t="s">
        <v>18</v>
      </c>
      <c r="J3" s="8">
        <v>0.1</v>
      </c>
      <c r="K3">
        <v>1000</v>
      </c>
      <c r="L3">
        <f>K3*$J$3+K3</f>
        <v>1100</v>
      </c>
      <c r="M3">
        <f t="shared" ref="M3:O3" si="1">L3*$J$3+L3</f>
        <v>1210</v>
      </c>
      <c r="N3">
        <f t="shared" si="1"/>
        <v>1331</v>
      </c>
      <c r="O3">
        <f t="shared" si="1"/>
        <v>1464.1</v>
      </c>
    </row>
    <row r="4" spans="1:15" x14ac:dyDescent="0.25">
      <c r="A4" s="3" t="s">
        <v>8</v>
      </c>
      <c r="B4" s="8">
        <v>0.3</v>
      </c>
      <c r="C4" s="15">
        <f>$B$4*C3</f>
        <v>225000</v>
      </c>
      <c r="D4" s="15">
        <f t="shared" ref="D4:G4" si="2">$B$4*D3</f>
        <v>247500</v>
      </c>
      <c r="E4" s="15">
        <f t="shared" si="2"/>
        <v>272250</v>
      </c>
      <c r="F4" s="15">
        <f t="shared" si="2"/>
        <v>299475</v>
      </c>
      <c r="G4" s="15">
        <f t="shared" si="2"/>
        <v>329422.5</v>
      </c>
    </row>
    <row r="5" spans="1:15" x14ac:dyDescent="0.25">
      <c r="A5" s="3" t="s">
        <v>9</v>
      </c>
      <c r="B5" s="8">
        <v>0.15</v>
      </c>
      <c r="C5" s="15">
        <f>C3*$B$5</f>
        <v>112500</v>
      </c>
      <c r="D5" s="15">
        <f t="shared" ref="D5:G5" si="3">D3*$B$5</f>
        <v>123750</v>
      </c>
      <c r="E5" s="15">
        <f t="shared" si="3"/>
        <v>136125</v>
      </c>
      <c r="F5" s="15">
        <f t="shared" si="3"/>
        <v>149737.5</v>
      </c>
      <c r="G5" s="15">
        <f t="shared" si="3"/>
        <v>164711.25</v>
      </c>
    </row>
    <row r="6" spans="1:15" x14ac:dyDescent="0.25">
      <c r="A6" s="3" t="s">
        <v>10</v>
      </c>
      <c r="B6" s="8">
        <v>0.12</v>
      </c>
      <c r="C6" s="15">
        <f>$B6*C3</f>
        <v>90000</v>
      </c>
      <c r="D6" s="15">
        <f t="shared" ref="D6:G6" si="4">$B6*D3</f>
        <v>99000</v>
      </c>
      <c r="E6" s="15">
        <f t="shared" si="4"/>
        <v>108900</v>
      </c>
      <c r="F6" s="15">
        <f t="shared" si="4"/>
        <v>119790</v>
      </c>
      <c r="G6" s="15">
        <f t="shared" si="4"/>
        <v>131769</v>
      </c>
    </row>
    <row r="7" spans="1:15" x14ac:dyDescent="0.25">
      <c r="A7" s="3" t="s">
        <v>11</v>
      </c>
      <c r="B7" s="8">
        <v>0.1</v>
      </c>
      <c r="C7" s="15">
        <f>$B7*C3</f>
        <v>75000</v>
      </c>
      <c r="D7" s="15">
        <f t="shared" ref="D7:G7" si="5">$B7*D3</f>
        <v>82500</v>
      </c>
      <c r="E7" s="15">
        <f t="shared" si="5"/>
        <v>90750</v>
      </c>
      <c r="F7" s="15">
        <f t="shared" si="5"/>
        <v>99825</v>
      </c>
      <c r="G7" s="15">
        <f t="shared" si="5"/>
        <v>109807.5</v>
      </c>
    </row>
    <row r="8" spans="1:15" ht="15.75" thickBot="1" x14ac:dyDescent="0.3">
      <c r="A8" s="4" t="s">
        <v>12</v>
      </c>
      <c r="B8" s="9">
        <f>J10</f>
        <v>0.2</v>
      </c>
      <c r="C8" s="19">
        <f>$B$8*$L$10</f>
        <v>160000</v>
      </c>
      <c r="D8" s="19">
        <f t="shared" ref="D8:G8" si="6">$B$8*$L$10</f>
        <v>160000</v>
      </c>
      <c r="E8" s="19">
        <f t="shared" si="6"/>
        <v>160000</v>
      </c>
      <c r="F8" s="19">
        <f t="shared" si="6"/>
        <v>160000</v>
      </c>
      <c r="G8" s="19">
        <f t="shared" si="6"/>
        <v>160000</v>
      </c>
      <c r="I8" s="1" t="s">
        <v>6</v>
      </c>
      <c r="J8">
        <v>5</v>
      </c>
      <c r="K8" t="s">
        <v>20</v>
      </c>
      <c r="L8" s="32">
        <v>900000</v>
      </c>
      <c r="M8" s="21" t="s">
        <v>22</v>
      </c>
      <c r="N8" s="22"/>
      <c r="O8" s="20"/>
    </row>
    <row r="9" spans="1:15" ht="15" customHeight="1" thickTop="1" x14ac:dyDescent="0.25">
      <c r="A9" s="28" t="s">
        <v>13</v>
      </c>
      <c r="B9" s="29"/>
      <c r="C9" s="30">
        <f>C3-SUM(C4:C8)</f>
        <v>87500</v>
      </c>
      <c r="D9" s="30">
        <f t="shared" ref="D9:G9" si="7">D3-SUM(D4:D8)</f>
        <v>112250</v>
      </c>
      <c r="E9" s="30">
        <f t="shared" si="7"/>
        <v>139475</v>
      </c>
      <c r="F9" s="30">
        <f t="shared" si="7"/>
        <v>169422.5</v>
      </c>
      <c r="G9" s="30">
        <f t="shared" si="7"/>
        <v>202364.75</v>
      </c>
      <c r="J9">
        <v>100</v>
      </c>
      <c r="K9" t="s">
        <v>21</v>
      </c>
      <c r="L9" s="31">
        <v>100000</v>
      </c>
      <c r="M9" t="s">
        <v>23</v>
      </c>
    </row>
    <row r="10" spans="1:15" ht="15.75" thickBot="1" x14ac:dyDescent="0.3">
      <c r="A10" s="4" t="s">
        <v>14</v>
      </c>
      <c r="B10" s="9">
        <v>0.06</v>
      </c>
      <c r="C10" s="26">
        <f>$B$10*$J$12</f>
        <v>27000</v>
      </c>
      <c r="D10" s="26">
        <f t="shared" ref="D10:G10" si="8">$B$10*$J$12</f>
        <v>27000</v>
      </c>
      <c r="E10" s="15">
        <f t="shared" si="8"/>
        <v>27000</v>
      </c>
      <c r="F10" s="15">
        <f t="shared" si="8"/>
        <v>27000</v>
      </c>
      <c r="G10" s="26">
        <f t="shared" si="8"/>
        <v>27000</v>
      </c>
      <c r="J10" s="17">
        <f>J9/(J8*100)</f>
        <v>0.2</v>
      </c>
      <c r="K10" s="16" t="s">
        <v>29</v>
      </c>
      <c r="L10" s="31">
        <f>L8-L9</f>
        <v>800000</v>
      </c>
      <c r="M10" t="s">
        <v>24</v>
      </c>
    </row>
    <row r="11" spans="1:15" ht="15.75" thickTop="1" x14ac:dyDescent="0.25">
      <c r="A11" s="2" t="s">
        <v>15</v>
      </c>
      <c r="B11" s="25"/>
      <c r="C11" s="23">
        <f>C9-C10</f>
        <v>60500</v>
      </c>
      <c r="D11" s="23">
        <f t="shared" ref="D11:G11" si="9">D9-D10</f>
        <v>85250</v>
      </c>
      <c r="E11" s="27">
        <f t="shared" si="9"/>
        <v>112475</v>
      </c>
      <c r="F11" s="27">
        <f t="shared" si="9"/>
        <v>142422.5</v>
      </c>
      <c r="G11" s="23">
        <f t="shared" si="9"/>
        <v>175364.75</v>
      </c>
    </row>
    <row r="12" spans="1:15" ht="15.75" thickBot="1" x14ac:dyDescent="0.3">
      <c r="A12" s="4" t="s">
        <v>16</v>
      </c>
      <c r="B12" s="24">
        <v>0.3</v>
      </c>
      <c r="C12" s="15">
        <f>$B$12*C11</f>
        <v>18150</v>
      </c>
      <c r="D12" s="15">
        <f t="shared" ref="D12:G12" si="10">$B$12*D11</f>
        <v>25575</v>
      </c>
      <c r="E12" s="15">
        <f t="shared" si="10"/>
        <v>33742.5</v>
      </c>
      <c r="F12" s="15">
        <f t="shared" si="10"/>
        <v>42726.75</v>
      </c>
      <c r="G12" s="15">
        <f t="shared" si="10"/>
        <v>52609.424999999996</v>
      </c>
      <c r="I12" s="1" t="s">
        <v>25</v>
      </c>
      <c r="J12" s="18">
        <v>450000</v>
      </c>
      <c r="K12" t="s">
        <v>26</v>
      </c>
    </row>
    <row r="13" spans="1:15" ht="15.75" thickTop="1" x14ac:dyDescent="0.25">
      <c r="A13" s="2" t="s">
        <v>17</v>
      </c>
      <c r="B13" s="10"/>
      <c r="C13" s="27">
        <f>C11-C12</f>
        <v>42350</v>
      </c>
      <c r="D13" s="27">
        <f t="shared" ref="D13:G13" si="11">D11-D12</f>
        <v>59675</v>
      </c>
      <c r="E13" s="27">
        <f t="shared" si="11"/>
        <v>78732.5</v>
      </c>
      <c r="F13" s="27">
        <f t="shared" si="11"/>
        <v>99695.75</v>
      </c>
      <c r="G13" s="27">
        <f t="shared" si="11"/>
        <v>122755.32500000001</v>
      </c>
      <c r="J13" s="16">
        <v>0.06</v>
      </c>
      <c r="K13" t="s">
        <v>27</v>
      </c>
    </row>
    <row r="16" spans="1:15" x14ac:dyDescent="0.25">
      <c r="A16" s="99" t="s">
        <v>28</v>
      </c>
      <c r="B16" s="99"/>
      <c r="C16" s="99"/>
      <c r="D16" s="99"/>
      <c r="E16" s="99"/>
      <c r="F16" s="99"/>
      <c r="G16" s="99"/>
    </row>
    <row r="17" spans="1:7" x14ac:dyDescent="0.25">
      <c r="A17" s="99"/>
      <c r="B17" s="99"/>
      <c r="C17" s="99"/>
      <c r="D17" s="99"/>
      <c r="E17" s="99"/>
      <c r="F17" s="99"/>
      <c r="G17" s="99"/>
    </row>
    <row r="18" spans="1:7" x14ac:dyDescent="0.25">
      <c r="A18" s="99"/>
      <c r="B18" s="99"/>
      <c r="C18" s="99"/>
      <c r="D18" s="99"/>
      <c r="E18" s="99"/>
      <c r="F18" s="99"/>
      <c r="G18" s="99"/>
    </row>
    <row r="19" spans="1:7" x14ac:dyDescent="0.25">
      <c r="A19" s="99"/>
      <c r="B19" s="99"/>
      <c r="C19" s="99"/>
      <c r="D19" s="99"/>
      <c r="E19" s="99"/>
      <c r="F19" s="99"/>
      <c r="G19" s="99"/>
    </row>
    <row r="20" spans="1:7" x14ac:dyDescent="0.25">
      <c r="A20" s="99"/>
      <c r="B20" s="99"/>
      <c r="C20" s="99"/>
      <c r="D20" s="99"/>
      <c r="E20" s="99"/>
      <c r="F20" s="99"/>
      <c r="G20" s="99"/>
    </row>
    <row r="21" spans="1:7" x14ac:dyDescent="0.25">
      <c r="A21" s="99"/>
      <c r="B21" s="99"/>
      <c r="C21" s="99"/>
      <c r="D21" s="99"/>
      <c r="E21" s="99"/>
      <c r="F21" s="99"/>
      <c r="G21" s="99"/>
    </row>
    <row r="22" spans="1:7" x14ac:dyDescent="0.25">
      <c r="A22" s="99"/>
      <c r="B22" s="99"/>
      <c r="C22" s="99"/>
      <c r="D22" s="99"/>
      <c r="E22" s="99"/>
      <c r="F22" s="99"/>
      <c r="G22" s="99"/>
    </row>
    <row r="23" spans="1:7" x14ac:dyDescent="0.25">
      <c r="A23" s="99"/>
      <c r="B23" s="99"/>
      <c r="C23" s="99"/>
      <c r="D23" s="99"/>
      <c r="E23" s="99"/>
      <c r="F23" s="99"/>
      <c r="G23" s="99"/>
    </row>
  </sheetData>
  <mergeCells count="1">
    <mergeCell ref="A16:G23"/>
  </mergeCells>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DAF0F-D6B9-4560-A96A-374C9A78577F}">
  <dimension ref="A1:I16"/>
  <sheetViews>
    <sheetView workbookViewId="0">
      <selection activeCell="A5" sqref="A5"/>
    </sheetView>
  </sheetViews>
  <sheetFormatPr baseColWidth="10" defaultRowHeight="15" x14ac:dyDescent="0.25"/>
  <cols>
    <col min="1" max="1" width="40.42578125" style="35" customWidth="1"/>
    <col min="3" max="3" width="13.85546875" bestFit="1" customWidth="1"/>
    <col min="9" max="9" width="12.85546875" bestFit="1" customWidth="1"/>
  </cols>
  <sheetData>
    <row r="1" spans="1:9" x14ac:dyDescent="0.25">
      <c r="A1" s="39"/>
      <c r="B1" s="14" t="s">
        <v>19</v>
      </c>
      <c r="C1" s="36" t="s">
        <v>31</v>
      </c>
      <c r="D1" s="6" t="s">
        <v>1</v>
      </c>
      <c r="E1" s="6" t="s">
        <v>2</v>
      </c>
      <c r="F1" s="6" t="s">
        <v>3</v>
      </c>
      <c r="G1" s="6" t="s">
        <v>4</v>
      </c>
      <c r="H1" s="6" t="s">
        <v>5</v>
      </c>
    </row>
    <row r="2" spans="1:9" s="34" customFormat="1" ht="15" customHeight="1" x14ac:dyDescent="0.25">
      <c r="A2" s="33" t="s">
        <v>13</v>
      </c>
      <c r="B2" s="40"/>
      <c r="C2" s="40"/>
      <c r="D2" s="41">
        <f>EBIT!C9</f>
        <v>87500</v>
      </c>
      <c r="E2" s="41">
        <f>EBIT!D9</f>
        <v>112250</v>
      </c>
      <c r="F2" s="41">
        <f>EBIT!E9</f>
        <v>139475</v>
      </c>
      <c r="G2" s="41">
        <f>EBIT!F9</f>
        <v>169422.5</v>
      </c>
      <c r="H2" s="41">
        <f>EBIT!G9</f>
        <v>202364.75</v>
      </c>
    </row>
    <row r="3" spans="1:9" x14ac:dyDescent="0.25">
      <c r="A3" s="35" t="s">
        <v>16</v>
      </c>
      <c r="B3" s="16">
        <v>0.3</v>
      </c>
      <c r="C3" s="16"/>
      <c r="D3" s="15">
        <f>$B$3*D2</f>
        <v>26250</v>
      </c>
      <c r="E3" s="15">
        <f t="shared" ref="E3:H3" si="0">$B$3*E2</f>
        <v>33675</v>
      </c>
      <c r="F3" s="15">
        <f t="shared" si="0"/>
        <v>41842.5</v>
      </c>
      <c r="G3" s="15">
        <f t="shared" si="0"/>
        <v>50826.75</v>
      </c>
      <c r="H3" s="15">
        <f t="shared" si="0"/>
        <v>60709.424999999996</v>
      </c>
    </row>
    <row r="4" spans="1:9" x14ac:dyDescent="0.25">
      <c r="A4" s="35" t="s">
        <v>30</v>
      </c>
      <c r="C4" s="54"/>
      <c r="D4" s="55">
        <f>EBIT!C8</f>
        <v>160000</v>
      </c>
      <c r="E4" s="55">
        <f>EBIT!D8</f>
        <v>160000</v>
      </c>
      <c r="F4" s="55">
        <f>EBIT!E8</f>
        <v>160000</v>
      </c>
      <c r="G4" s="55">
        <f>EBIT!F8</f>
        <v>160000</v>
      </c>
      <c r="H4" s="55">
        <f>EBIT!G8</f>
        <v>160000</v>
      </c>
    </row>
    <row r="5" spans="1:9" ht="15.75" thickBot="1" x14ac:dyDescent="0.3">
      <c r="A5" s="38" t="s">
        <v>32</v>
      </c>
      <c r="B5" s="37"/>
      <c r="C5" s="56">
        <v>900000</v>
      </c>
      <c r="D5" s="57"/>
      <c r="E5" s="57"/>
      <c r="F5" s="57"/>
      <c r="G5" s="57"/>
      <c r="H5" s="58">
        <v>100000</v>
      </c>
      <c r="I5" s="43" t="s">
        <v>34</v>
      </c>
    </row>
    <row r="6" spans="1:9" s="1" customFormat="1" ht="15.75" thickTop="1" x14ac:dyDescent="0.25">
      <c r="A6" s="42" t="s">
        <v>35</v>
      </c>
      <c r="B6" s="5"/>
      <c r="C6" s="59">
        <f>(C2-C3-C5+C4)</f>
        <v>-900000</v>
      </c>
      <c r="D6" s="59">
        <f>(D2-D3-D5+D4)</f>
        <v>221250</v>
      </c>
      <c r="E6" s="59">
        <f>(E2-E3-E5+E4)</f>
        <v>238575</v>
      </c>
      <c r="F6" s="53">
        <f>(F2-F3-F5+F4)</f>
        <v>257632.5</v>
      </c>
      <c r="G6" s="53">
        <f>(G2-G3-G5+G4)</f>
        <v>278595.75</v>
      </c>
      <c r="H6" s="53">
        <f>(H2-H3+H5+H4)</f>
        <v>401655.32500000001</v>
      </c>
    </row>
    <row r="9" spans="1:9" x14ac:dyDescent="0.25">
      <c r="A9" s="100" t="s">
        <v>40</v>
      </c>
      <c r="B9" s="100"/>
      <c r="C9" s="100"/>
      <c r="D9" s="100"/>
      <c r="E9" s="100"/>
      <c r="F9" s="100"/>
      <c r="G9" s="100"/>
      <c r="H9" s="100"/>
    </row>
    <row r="10" spans="1:9" x14ac:dyDescent="0.25">
      <c r="A10" s="100"/>
      <c r="B10" s="100"/>
      <c r="C10" s="100"/>
      <c r="D10" s="100"/>
      <c r="E10" s="100"/>
      <c r="F10" s="100"/>
      <c r="G10" s="100"/>
      <c r="H10" s="100"/>
    </row>
    <row r="11" spans="1:9" x14ac:dyDescent="0.25">
      <c r="A11" s="100"/>
      <c r="B11" s="100"/>
      <c r="C11" s="100"/>
      <c r="D11" s="100"/>
      <c r="E11" s="100"/>
      <c r="F11" s="100"/>
      <c r="G11" s="100"/>
      <c r="H11" s="100"/>
    </row>
    <row r="12" spans="1:9" x14ac:dyDescent="0.25">
      <c r="A12" s="100"/>
      <c r="B12" s="100"/>
      <c r="C12" s="100"/>
      <c r="D12" s="100"/>
      <c r="E12" s="100"/>
      <c r="F12" s="100"/>
      <c r="G12" s="100"/>
      <c r="H12" s="100"/>
    </row>
    <row r="13" spans="1:9" x14ac:dyDescent="0.25">
      <c r="A13" s="100"/>
      <c r="B13" s="100"/>
      <c r="C13" s="100"/>
      <c r="D13" s="100"/>
      <c r="E13" s="100"/>
      <c r="F13" s="100"/>
      <c r="G13" s="100"/>
      <c r="H13" s="100"/>
    </row>
    <row r="14" spans="1:9" x14ac:dyDescent="0.25">
      <c r="A14" s="100"/>
      <c r="B14" s="100"/>
      <c r="C14" s="100"/>
      <c r="D14" s="100"/>
      <c r="E14" s="100"/>
      <c r="F14" s="100"/>
      <c r="G14" s="100"/>
      <c r="H14" s="100"/>
    </row>
    <row r="15" spans="1:9" x14ac:dyDescent="0.25">
      <c r="A15" s="100"/>
      <c r="B15" s="100"/>
      <c r="C15" s="100"/>
      <c r="D15" s="100"/>
      <c r="E15" s="100"/>
      <c r="F15" s="100"/>
      <c r="G15" s="100"/>
      <c r="H15" s="100"/>
    </row>
    <row r="16" spans="1:9" x14ac:dyDescent="0.25">
      <c r="A16" s="100"/>
      <c r="B16" s="100"/>
      <c r="C16" s="100"/>
      <c r="D16" s="100"/>
      <c r="E16" s="100"/>
      <c r="F16" s="100"/>
      <c r="G16" s="100"/>
      <c r="H16" s="100"/>
    </row>
  </sheetData>
  <mergeCells count="1">
    <mergeCell ref="A9:H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9DE8F-A27C-4917-9160-A723AC8165FE}">
  <dimension ref="A1:K14"/>
  <sheetViews>
    <sheetView workbookViewId="0">
      <selection activeCell="A7" sqref="A7:H14"/>
    </sheetView>
  </sheetViews>
  <sheetFormatPr baseColWidth="10" defaultRowHeight="15" x14ac:dyDescent="0.25"/>
  <cols>
    <col min="1" max="1" width="19.42578125" style="35" bestFit="1" customWidth="1"/>
    <col min="3" max="3" width="13.7109375" bestFit="1" customWidth="1"/>
    <col min="4" max="6" width="12.28515625" bestFit="1" customWidth="1"/>
    <col min="7" max="7" width="11.7109375" bestFit="1" customWidth="1"/>
    <col min="8" max="8" width="13.140625" bestFit="1" customWidth="1"/>
    <col min="11" max="11" width="13.28515625" bestFit="1" customWidth="1"/>
  </cols>
  <sheetData>
    <row r="1" spans="1:11" x14ac:dyDescent="0.25">
      <c r="A1" s="39"/>
      <c r="B1" s="14" t="s">
        <v>19</v>
      </c>
      <c r="C1" s="36" t="s">
        <v>31</v>
      </c>
      <c r="D1" s="6" t="s">
        <v>1</v>
      </c>
      <c r="E1" s="6" t="s">
        <v>2</v>
      </c>
      <c r="F1" s="6" t="s">
        <v>3</v>
      </c>
      <c r="G1" s="6" t="s">
        <v>4</v>
      </c>
      <c r="H1" s="6" t="s">
        <v>5</v>
      </c>
    </row>
    <row r="2" spans="1:11" x14ac:dyDescent="0.25">
      <c r="A2" s="44" t="s">
        <v>33</v>
      </c>
      <c r="C2" s="50">
        <f>FCF!C6</f>
        <v>-900000</v>
      </c>
      <c r="D2" s="50">
        <f>FCF!D6</f>
        <v>221250</v>
      </c>
      <c r="E2" s="50">
        <f>FCF!E6</f>
        <v>238575</v>
      </c>
      <c r="F2" s="50">
        <f>FCF!F6</f>
        <v>257632.5</v>
      </c>
      <c r="G2" s="50">
        <f>FCF!G6</f>
        <v>278595.75</v>
      </c>
      <c r="H2" s="50">
        <f>FCF!H6</f>
        <v>401655.32500000001</v>
      </c>
      <c r="J2" s="1" t="s">
        <v>37</v>
      </c>
    </row>
    <row r="3" spans="1:11" x14ac:dyDescent="0.25">
      <c r="A3" s="42" t="s">
        <v>36</v>
      </c>
      <c r="B3" s="5"/>
      <c r="C3" s="51">
        <f>C2</f>
        <v>-900000</v>
      </c>
      <c r="D3" s="51">
        <f>C3+D2</f>
        <v>-678750</v>
      </c>
      <c r="E3" s="51">
        <f>D3+E2</f>
        <v>-440175</v>
      </c>
      <c r="F3" s="51">
        <f t="shared" ref="F3:G3" si="0">E3+F2</f>
        <v>-182542.5</v>
      </c>
      <c r="G3" s="51">
        <f t="shared" si="0"/>
        <v>96053.25</v>
      </c>
      <c r="J3" s="47">
        <v>3</v>
      </c>
      <c r="K3" t="s">
        <v>20</v>
      </c>
    </row>
    <row r="4" spans="1:11" x14ac:dyDescent="0.25">
      <c r="J4" s="45">
        <f>F3</f>
        <v>-182542.5</v>
      </c>
      <c r="K4" t="s">
        <v>38</v>
      </c>
    </row>
    <row r="5" spans="1:11" x14ac:dyDescent="0.25">
      <c r="J5" s="48">
        <f>G2</f>
        <v>278595.75</v>
      </c>
      <c r="K5" t="s">
        <v>39</v>
      </c>
    </row>
    <row r="6" spans="1:11" x14ac:dyDescent="0.25">
      <c r="J6" s="49">
        <f>J3-(J4/J5)</f>
        <v>3.6552235631735228</v>
      </c>
      <c r="K6" s="1" t="s">
        <v>20</v>
      </c>
    </row>
    <row r="7" spans="1:11" x14ac:dyDescent="0.25">
      <c r="A7" s="100" t="s">
        <v>47</v>
      </c>
      <c r="B7" s="100"/>
      <c r="C7" s="100"/>
      <c r="D7" s="100"/>
      <c r="E7" s="100"/>
      <c r="F7" s="100"/>
      <c r="G7" s="100"/>
      <c r="H7" s="100"/>
    </row>
    <row r="8" spans="1:11" x14ac:dyDescent="0.25">
      <c r="A8" s="100"/>
      <c r="B8" s="100"/>
      <c r="C8" s="100"/>
      <c r="D8" s="100"/>
      <c r="E8" s="100"/>
      <c r="F8" s="100"/>
      <c r="G8" s="100"/>
      <c r="H8" s="100"/>
    </row>
    <row r="9" spans="1:11" x14ac:dyDescent="0.25">
      <c r="A9" s="100"/>
      <c r="B9" s="100"/>
      <c r="C9" s="100"/>
      <c r="D9" s="100"/>
      <c r="E9" s="100"/>
      <c r="F9" s="100"/>
      <c r="G9" s="100"/>
      <c r="H9" s="100"/>
    </row>
    <row r="10" spans="1:11" x14ac:dyDescent="0.25">
      <c r="A10" s="100"/>
      <c r="B10" s="100"/>
      <c r="C10" s="100"/>
      <c r="D10" s="100"/>
      <c r="E10" s="100"/>
      <c r="F10" s="100"/>
      <c r="G10" s="100"/>
      <c r="H10" s="100"/>
    </row>
    <row r="11" spans="1:11" x14ac:dyDescent="0.25">
      <c r="A11" s="100"/>
      <c r="B11" s="100"/>
      <c r="C11" s="100"/>
      <c r="D11" s="100"/>
      <c r="E11" s="100"/>
      <c r="F11" s="100"/>
      <c r="G11" s="100"/>
      <c r="H11" s="100"/>
    </row>
    <row r="12" spans="1:11" x14ac:dyDescent="0.25">
      <c r="A12" s="100"/>
      <c r="B12" s="100"/>
      <c r="C12" s="100"/>
      <c r="D12" s="100"/>
      <c r="E12" s="100"/>
      <c r="F12" s="100"/>
      <c r="G12" s="100"/>
      <c r="H12" s="100"/>
    </row>
    <row r="13" spans="1:11" x14ac:dyDescent="0.25">
      <c r="A13" s="100"/>
      <c r="B13" s="100"/>
      <c r="C13" s="100"/>
      <c r="D13" s="100"/>
      <c r="E13" s="100"/>
      <c r="F13" s="100"/>
      <c r="G13" s="100"/>
      <c r="H13" s="100"/>
    </row>
    <row r="14" spans="1:11" x14ac:dyDescent="0.25">
      <c r="A14" s="100"/>
      <c r="B14" s="100"/>
      <c r="C14" s="100"/>
      <c r="D14" s="100"/>
      <c r="E14" s="100"/>
      <c r="F14" s="100"/>
      <c r="G14" s="100"/>
      <c r="H14" s="100"/>
    </row>
  </sheetData>
  <mergeCells count="1">
    <mergeCell ref="A7:H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8EC73-C6E3-42BE-A33A-A87CB838DFC8}">
  <dimension ref="A1:R12"/>
  <sheetViews>
    <sheetView workbookViewId="0">
      <selection activeCell="A5" sqref="A5:I12"/>
    </sheetView>
  </sheetViews>
  <sheetFormatPr baseColWidth="10" defaultRowHeight="15" x14ac:dyDescent="0.25"/>
  <cols>
    <col min="1" max="1" width="23.140625" style="35" bestFit="1" customWidth="1"/>
    <col min="3" max="3" width="13.28515625" bestFit="1" customWidth="1"/>
    <col min="4" max="5" width="12.5703125" bestFit="1" customWidth="1"/>
    <col min="9" max="9" width="12.28515625" bestFit="1" customWidth="1"/>
    <col min="12" max="12" width="14.7109375" bestFit="1" customWidth="1"/>
  </cols>
  <sheetData>
    <row r="1" spans="1:18" x14ac:dyDescent="0.25">
      <c r="B1" s="14" t="s">
        <v>19</v>
      </c>
      <c r="C1" s="36" t="s">
        <v>31</v>
      </c>
      <c r="D1" s="6" t="s">
        <v>1</v>
      </c>
      <c r="E1" s="6" t="s">
        <v>2</v>
      </c>
      <c r="F1" s="6" t="s">
        <v>3</v>
      </c>
      <c r="G1" s="6" t="s">
        <v>4</v>
      </c>
      <c r="H1" s="6" t="s">
        <v>5</v>
      </c>
      <c r="I1" s="5" t="s">
        <v>43</v>
      </c>
    </row>
    <row r="2" spans="1:18" x14ac:dyDescent="0.25">
      <c r="A2" s="64" t="s">
        <v>33</v>
      </c>
      <c r="B2" s="65"/>
      <c r="C2" s="66">
        <f>FCF!C6</f>
        <v>-900000</v>
      </c>
      <c r="D2" s="66">
        <f>FCF!D6</f>
        <v>221250</v>
      </c>
      <c r="E2" s="66">
        <f>FCF!E6</f>
        <v>238575</v>
      </c>
      <c r="F2" s="67">
        <f>FCF!F6</f>
        <v>257632.5</v>
      </c>
      <c r="G2" s="67">
        <f>FCF!G6</f>
        <v>278595.75</v>
      </c>
      <c r="H2" s="67">
        <f>FCF!H6</f>
        <v>401655.32500000001</v>
      </c>
      <c r="I2" s="47"/>
      <c r="L2" s="47" t="s">
        <v>42</v>
      </c>
      <c r="M2">
        <v>0</v>
      </c>
      <c r="N2">
        <v>1</v>
      </c>
      <c r="O2">
        <v>2</v>
      </c>
      <c r="P2">
        <v>3</v>
      </c>
      <c r="Q2">
        <v>4</v>
      </c>
      <c r="R2">
        <v>5</v>
      </c>
    </row>
    <row r="3" spans="1:18" x14ac:dyDescent="0.25">
      <c r="A3" s="42" t="s">
        <v>41</v>
      </c>
      <c r="B3" s="62">
        <v>7.0000000000000007E-2</v>
      </c>
      <c r="C3" s="60">
        <f>C2</f>
        <v>-900000</v>
      </c>
      <c r="D3" s="60">
        <f>D2/((1+$B$3)^(1+M2))</f>
        <v>206775.70093457942</v>
      </c>
      <c r="E3" s="60">
        <f t="shared" ref="E3:H3" si="0">E2/((1+$B$3)^(1+N2))</f>
        <v>208380.64459778147</v>
      </c>
      <c r="F3" s="60">
        <f t="shared" si="0"/>
        <v>210304.86276808241</v>
      </c>
      <c r="G3" s="60">
        <f t="shared" si="0"/>
        <v>212539.36377178933</v>
      </c>
      <c r="H3" s="60">
        <f t="shared" si="0"/>
        <v>286374.69564102113</v>
      </c>
      <c r="I3" s="51">
        <f>C3+SUM(D3:H3)</f>
        <v>224375.26771325385</v>
      </c>
    </row>
    <row r="4" spans="1:18" x14ac:dyDescent="0.25">
      <c r="B4" s="52"/>
      <c r="C4" s="52"/>
      <c r="D4" s="52"/>
      <c r="E4" s="52"/>
      <c r="F4" s="52"/>
      <c r="G4" s="52"/>
      <c r="H4" s="52"/>
      <c r="K4" s="5" t="s">
        <v>44</v>
      </c>
      <c r="L4" s="46"/>
    </row>
    <row r="5" spans="1:18" x14ac:dyDescent="0.25">
      <c r="A5" s="100" t="s">
        <v>48</v>
      </c>
      <c r="B5" s="100"/>
      <c r="C5" s="100"/>
      <c r="D5" s="100"/>
      <c r="E5" s="100"/>
      <c r="F5" s="100"/>
      <c r="G5" s="100"/>
      <c r="H5" s="100"/>
      <c r="I5" s="100"/>
      <c r="K5" s="61">
        <f>NPV(B3,D2:H2)+C2</f>
        <v>224375.26771325362</v>
      </c>
      <c r="L5" s="46" t="s">
        <v>45</v>
      </c>
    </row>
    <row r="6" spans="1:18" x14ac:dyDescent="0.25">
      <c r="A6" s="100"/>
      <c r="B6" s="100"/>
      <c r="C6" s="100"/>
      <c r="D6" s="100"/>
      <c r="E6" s="100"/>
      <c r="F6" s="100"/>
      <c r="G6" s="100"/>
      <c r="H6" s="100"/>
      <c r="I6" s="100"/>
    </row>
    <row r="7" spans="1:18" x14ac:dyDescent="0.25">
      <c r="A7" s="100"/>
      <c r="B7" s="100"/>
      <c r="C7" s="100"/>
      <c r="D7" s="100"/>
      <c r="E7" s="100"/>
      <c r="F7" s="100"/>
      <c r="G7" s="100"/>
      <c r="H7" s="100"/>
      <c r="I7" s="100"/>
    </row>
    <row r="8" spans="1:18" x14ac:dyDescent="0.25">
      <c r="A8" s="100"/>
      <c r="B8" s="100"/>
      <c r="C8" s="100"/>
      <c r="D8" s="100"/>
      <c r="E8" s="100"/>
      <c r="F8" s="100"/>
      <c r="G8" s="100"/>
      <c r="H8" s="100"/>
      <c r="I8" s="100"/>
    </row>
    <row r="9" spans="1:18" x14ac:dyDescent="0.25">
      <c r="A9" s="100"/>
      <c r="B9" s="100"/>
      <c r="C9" s="100"/>
      <c r="D9" s="100"/>
      <c r="E9" s="100"/>
      <c r="F9" s="100"/>
      <c r="G9" s="100"/>
      <c r="H9" s="100"/>
      <c r="I9" s="100"/>
    </row>
    <row r="10" spans="1:18" x14ac:dyDescent="0.25">
      <c r="A10" s="100"/>
      <c r="B10" s="100"/>
      <c r="C10" s="100"/>
      <c r="D10" s="100"/>
      <c r="E10" s="100"/>
      <c r="F10" s="100"/>
      <c r="G10" s="100"/>
      <c r="H10" s="100"/>
      <c r="I10" s="100"/>
    </row>
    <row r="11" spans="1:18" x14ac:dyDescent="0.25">
      <c r="A11" s="100"/>
      <c r="B11" s="100"/>
      <c r="C11" s="100"/>
      <c r="D11" s="100"/>
      <c r="E11" s="100"/>
      <c r="F11" s="100"/>
      <c r="G11" s="100"/>
      <c r="H11" s="100"/>
      <c r="I11" s="100"/>
    </row>
    <row r="12" spans="1:18" x14ac:dyDescent="0.25">
      <c r="A12" s="100"/>
      <c r="B12" s="100"/>
      <c r="C12" s="100"/>
      <c r="D12" s="100"/>
      <c r="E12" s="100"/>
      <c r="F12" s="100"/>
      <c r="G12" s="100"/>
      <c r="H12" s="100"/>
      <c r="I12" s="100"/>
    </row>
  </sheetData>
  <mergeCells count="1">
    <mergeCell ref="A5:I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D959A-0B1C-4821-BD3B-BC9D7F65EC67}">
  <dimension ref="A1:J12"/>
  <sheetViews>
    <sheetView workbookViewId="0">
      <selection activeCell="C1" sqref="C1:H1"/>
    </sheetView>
  </sheetViews>
  <sheetFormatPr baseColWidth="10" defaultRowHeight="15" x14ac:dyDescent="0.25"/>
  <cols>
    <col min="1" max="1" width="21.42578125" bestFit="1" customWidth="1"/>
  </cols>
  <sheetData>
    <row r="1" spans="1:10" x14ac:dyDescent="0.25">
      <c r="A1" s="35"/>
      <c r="B1" s="14" t="s">
        <v>19</v>
      </c>
      <c r="C1" s="36" t="s">
        <v>31</v>
      </c>
      <c r="D1" s="6" t="s">
        <v>1</v>
      </c>
      <c r="E1" s="6" t="s">
        <v>2</v>
      </c>
      <c r="F1" s="6" t="s">
        <v>3</v>
      </c>
      <c r="G1" s="6" t="s">
        <v>4</v>
      </c>
      <c r="H1" s="6" t="s">
        <v>5</v>
      </c>
      <c r="I1" s="63"/>
    </row>
    <row r="2" spans="1:10" x14ac:dyDescent="0.25">
      <c r="A2" s="64" t="s">
        <v>33</v>
      </c>
      <c r="B2" s="17"/>
      <c r="C2" s="54">
        <f>FCF!C6</f>
        <v>-900000</v>
      </c>
      <c r="D2" s="54">
        <f>FCF!D6</f>
        <v>221250</v>
      </c>
      <c r="E2" s="54">
        <f>FCF!E6</f>
        <v>238575</v>
      </c>
      <c r="F2" s="52">
        <f>FCF!F6</f>
        <v>257632.5</v>
      </c>
      <c r="G2" s="52">
        <f>FCF!G6</f>
        <v>278595.75</v>
      </c>
      <c r="H2" s="52">
        <f>FCF!H6</f>
        <v>401655.32500000001</v>
      </c>
    </row>
    <row r="3" spans="1:10" x14ac:dyDescent="0.25">
      <c r="A3" s="5" t="s">
        <v>46</v>
      </c>
      <c r="B3" s="68">
        <f>IRR(C2:H2)</f>
        <v>0.15049834522122119</v>
      </c>
    </row>
    <row r="4" spans="1:10" x14ac:dyDescent="0.25">
      <c r="J4" s="1" t="s">
        <v>55</v>
      </c>
    </row>
    <row r="5" spans="1:10" x14ac:dyDescent="0.25">
      <c r="A5" s="101" t="s">
        <v>49</v>
      </c>
      <c r="B5" s="101"/>
      <c r="C5" s="101"/>
      <c r="D5" s="101"/>
      <c r="E5" s="101"/>
      <c r="F5" s="101"/>
      <c r="G5" s="101"/>
      <c r="H5" s="101"/>
      <c r="J5" s="47" t="s">
        <v>50</v>
      </c>
    </row>
    <row r="6" spans="1:10" x14ac:dyDescent="0.25">
      <c r="A6" s="101"/>
      <c r="B6" s="101"/>
      <c r="C6" s="101"/>
      <c r="D6" s="101"/>
      <c r="E6" s="101"/>
      <c r="F6" s="101"/>
      <c r="G6" s="101"/>
      <c r="H6" s="101"/>
      <c r="J6" t="s">
        <v>51</v>
      </c>
    </row>
    <row r="7" spans="1:10" x14ac:dyDescent="0.25">
      <c r="A7" s="101"/>
      <c r="B7" s="101"/>
      <c r="C7" s="101"/>
      <c r="D7" s="101"/>
      <c r="E7" s="101"/>
      <c r="F7" s="101"/>
      <c r="G7" s="101"/>
      <c r="H7" s="101"/>
      <c r="J7" t="s">
        <v>52</v>
      </c>
    </row>
    <row r="8" spans="1:10" x14ac:dyDescent="0.25">
      <c r="A8" s="101"/>
      <c r="B8" s="101"/>
      <c r="C8" s="101"/>
      <c r="D8" s="101"/>
      <c r="E8" s="101"/>
      <c r="F8" s="101"/>
      <c r="G8" s="101"/>
      <c r="H8" s="101"/>
      <c r="J8" t="s">
        <v>53</v>
      </c>
    </row>
    <row r="9" spans="1:10" x14ac:dyDescent="0.25">
      <c r="A9" s="101"/>
      <c r="B9" s="101"/>
      <c r="C9" s="101"/>
      <c r="D9" s="101"/>
      <c r="E9" s="101"/>
      <c r="F9" s="101"/>
      <c r="G9" s="101"/>
      <c r="H9" s="101"/>
      <c r="J9" t="s">
        <v>54</v>
      </c>
    </row>
    <row r="10" spans="1:10" x14ac:dyDescent="0.25">
      <c r="A10" s="101"/>
      <c r="B10" s="101"/>
      <c r="C10" s="101"/>
      <c r="D10" s="101"/>
      <c r="E10" s="101"/>
      <c r="F10" s="101"/>
      <c r="G10" s="101"/>
      <c r="H10" s="101"/>
    </row>
    <row r="11" spans="1:10" x14ac:dyDescent="0.25">
      <c r="A11" s="101"/>
      <c r="B11" s="101"/>
      <c r="C11" s="101"/>
      <c r="D11" s="101"/>
      <c r="E11" s="101"/>
      <c r="F11" s="101"/>
      <c r="G11" s="101"/>
      <c r="H11" s="101"/>
    </row>
    <row r="12" spans="1:10" x14ac:dyDescent="0.25">
      <c r="A12" s="101"/>
      <c r="B12" s="101"/>
      <c r="C12" s="101"/>
      <c r="D12" s="101"/>
      <c r="E12" s="101"/>
      <c r="F12" s="101"/>
      <c r="G12" s="101"/>
      <c r="H12" s="101"/>
    </row>
  </sheetData>
  <mergeCells count="1">
    <mergeCell ref="A5:H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EC4C9-2818-43D4-A61D-BF1F43FDAB30}">
  <dimension ref="A1:T41"/>
  <sheetViews>
    <sheetView tabSelected="1" topLeftCell="A25" workbookViewId="0">
      <selection activeCell="A40" sqref="A40:C40"/>
    </sheetView>
  </sheetViews>
  <sheetFormatPr baseColWidth="10" defaultRowHeight="15" x14ac:dyDescent="0.25"/>
  <cols>
    <col min="1" max="1" width="28.7109375" style="35" bestFit="1" customWidth="1"/>
    <col min="2" max="3" width="12.28515625" customWidth="1"/>
    <col min="4" max="7" width="12.28515625" bestFit="1" customWidth="1"/>
    <col min="8" max="8" width="13.140625" bestFit="1" customWidth="1"/>
    <col min="10" max="10" width="41.28515625" bestFit="1" customWidth="1"/>
    <col min="12" max="12" width="17" bestFit="1" customWidth="1"/>
    <col min="14" max="14" width="27.140625" bestFit="1" customWidth="1"/>
    <col min="16" max="16" width="12.7109375" bestFit="1" customWidth="1"/>
    <col min="18" max="18" width="18" bestFit="1" customWidth="1"/>
  </cols>
  <sheetData>
    <row r="1" spans="1:19" x14ac:dyDescent="0.25">
      <c r="A1" s="2"/>
      <c r="B1" s="14" t="s">
        <v>19</v>
      </c>
      <c r="C1" s="36" t="s">
        <v>31</v>
      </c>
      <c r="D1" s="6" t="s">
        <v>1</v>
      </c>
      <c r="E1" s="6" t="s">
        <v>2</v>
      </c>
      <c r="F1" s="6" t="s">
        <v>3</v>
      </c>
      <c r="G1" s="6" t="s">
        <v>4</v>
      </c>
      <c r="H1" s="6" t="s">
        <v>5</v>
      </c>
      <c r="K1" s="6" t="s">
        <v>1</v>
      </c>
      <c r="L1" s="6" t="s">
        <v>2</v>
      </c>
      <c r="M1" s="6" t="s">
        <v>3</v>
      </c>
      <c r="N1" s="6" t="s">
        <v>4</v>
      </c>
      <c r="O1" s="6" t="s">
        <v>5</v>
      </c>
      <c r="P1" s="63"/>
      <c r="Q1" s="63"/>
    </row>
    <row r="2" spans="1:19" x14ac:dyDescent="0.25">
      <c r="A2" s="3" t="s">
        <v>7</v>
      </c>
      <c r="B2" s="12">
        <v>750</v>
      </c>
      <c r="C2" s="69"/>
      <c r="D2" s="52">
        <f>$B$2*L2</f>
        <v>750000</v>
      </c>
      <c r="E2" s="52">
        <f>$B$2*M2</f>
        <v>825000</v>
      </c>
      <c r="F2" s="52">
        <f t="shared" ref="F2:H2" si="0">$B$2*N2</f>
        <v>907500</v>
      </c>
      <c r="G2" s="52">
        <f t="shared" si="0"/>
        <v>998250</v>
      </c>
      <c r="H2" s="52">
        <f t="shared" si="0"/>
        <v>1098075</v>
      </c>
      <c r="J2" s="1" t="s">
        <v>18</v>
      </c>
      <c r="K2" s="8">
        <v>0.1</v>
      </c>
      <c r="L2">
        <v>1000</v>
      </c>
      <c r="M2">
        <f>L2*$K$2+L2</f>
        <v>1100</v>
      </c>
      <c r="N2">
        <f t="shared" ref="N2:P2" si="1">M2*$K$2+M2</f>
        <v>1210</v>
      </c>
      <c r="O2">
        <f t="shared" si="1"/>
        <v>1331</v>
      </c>
      <c r="P2">
        <f t="shared" si="1"/>
        <v>1464.1</v>
      </c>
    </row>
    <row r="3" spans="1:19" x14ac:dyDescent="0.25">
      <c r="A3" s="3" t="s">
        <v>8</v>
      </c>
      <c r="B3" s="8">
        <v>0.3</v>
      </c>
      <c r="C3" s="69"/>
      <c r="D3" s="52">
        <f>$B$3*D2</f>
        <v>225000</v>
      </c>
      <c r="E3" s="52">
        <f t="shared" ref="E3:H3" si="2">$B$3*E2</f>
        <v>247500</v>
      </c>
      <c r="F3" s="52">
        <f t="shared" si="2"/>
        <v>272250</v>
      </c>
      <c r="G3" s="52">
        <f t="shared" si="2"/>
        <v>299475</v>
      </c>
      <c r="H3" s="52">
        <f t="shared" si="2"/>
        <v>329422.5</v>
      </c>
    </row>
    <row r="4" spans="1:19" x14ac:dyDescent="0.25">
      <c r="A4" s="3" t="s">
        <v>9</v>
      </c>
      <c r="B4" s="8">
        <v>0.15</v>
      </c>
      <c r="C4" s="69"/>
      <c r="D4" s="52">
        <f>D2*$B$4</f>
        <v>112500</v>
      </c>
      <c r="E4" s="52">
        <f t="shared" ref="E4:H4" si="3">E2*$B$4</f>
        <v>123750</v>
      </c>
      <c r="F4" s="52">
        <f t="shared" si="3"/>
        <v>136125</v>
      </c>
      <c r="G4" s="52">
        <f t="shared" si="3"/>
        <v>149737.5</v>
      </c>
      <c r="H4" s="52">
        <f t="shared" si="3"/>
        <v>164711.25</v>
      </c>
    </row>
    <row r="5" spans="1:19" x14ac:dyDescent="0.25">
      <c r="A5" s="3" t="s">
        <v>10</v>
      </c>
      <c r="B5" s="8">
        <v>0.12</v>
      </c>
      <c r="C5" s="69"/>
      <c r="D5" s="52">
        <f>$B5*D2</f>
        <v>90000</v>
      </c>
      <c r="E5" s="52">
        <f t="shared" ref="E5:H5" si="4">$B5*E2</f>
        <v>99000</v>
      </c>
      <c r="F5" s="52">
        <f t="shared" si="4"/>
        <v>108900</v>
      </c>
      <c r="G5" s="52">
        <f t="shared" si="4"/>
        <v>119790</v>
      </c>
      <c r="H5" s="52">
        <f t="shared" si="4"/>
        <v>131769</v>
      </c>
    </row>
    <row r="6" spans="1:19" x14ac:dyDescent="0.25">
      <c r="A6" s="3" t="s">
        <v>11</v>
      </c>
      <c r="B6" s="8">
        <v>0.1</v>
      </c>
      <c r="C6" s="69"/>
      <c r="D6" s="52">
        <f>$B6*D2</f>
        <v>75000</v>
      </c>
      <c r="E6" s="52">
        <f t="shared" ref="E6:H6" si="5">$B6*E2</f>
        <v>82500</v>
      </c>
      <c r="F6" s="52">
        <f t="shared" si="5"/>
        <v>90750</v>
      </c>
      <c r="G6" s="52">
        <f t="shared" si="5"/>
        <v>99825</v>
      </c>
      <c r="H6" s="52">
        <f t="shared" si="5"/>
        <v>109807.5</v>
      </c>
    </row>
    <row r="7" spans="1:19" x14ac:dyDescent="0.25">
      <c r="A7" s="35" t="s">
        <v>57</v>
      </c>
      <c r="C7" s="52"/>
      <c r="D7" s="52">
        <v>50000</v>
      </c>
      <c r="E7" s="52">
        <f>D7</f>
        <v>50000</v>
      </c>
      <c r="F7" s="52">
        <f t="shared" ref="F7:H7" si="6">E7</f>
        <v>50000</v>
      </c>
      <c r="G7" s="52">
        <f t="shared" si="6"/>
        <v>50000</v>
      </c>
      <c r="H7" s="52">
        <f t="shared" si="6"/>
        <v>50000</v>
      </c>
      <c r="I7" s="35" t="str">
        <f>A32</f>
        <v xml:space="preserve">We put the rent cost because it is something that the company will stop to earn for the parking lot. So we put it as a cost and before taxes, so, affecting the EBIT. </v>
      </c>
      <c r="J7" s="1" t="s">
        <v>6</v>
      </c>
      <c r="K7">
        <v>5</v>
      </c>
      <c r="L7" t="s">
        <v>20</v>
      </c>
      <c r="M7" s="32">
        <v>900000</v>
      </c>
      <c r="N7" s="72" t="s">
        <v>22</v>
      </c>
      <c r="O7" s="72"/>
    </row>
    <row r="8" spans="1:19" x14ac:dyDescent="0.25">
      <c r="A8" s="35" t="s">
        <v>6</v>
      </c>
      <c r="C8" s="52"/>
      <c r="D8" s="52">
        <f>FCF!D4</f>
        <v>160000</v>
      </c>
      <c r="E8" s="52">
        <f>FCF!E4</f>
        <v>160000</v>
      </c>
      <c r="F8" s="52">
        <f>FCF!F4</f>
        <v>160000</v>
      </c>
      <c r="G8" s="52">
        <f>FCF!G4</f>
        <v>160000</v>
      </c>
      <c r="H8" s="52">
        <f>FCF!H4</f>
        <v>160000</v>
      </c>
      <c r="K8">
        <v>100</v>
      </c>
      <c r="L8" t="s">
        <v>21</v>
      </c>
      <c r="M8" s="31">
        <v>100000</v>
      </c>
      <c r="N8" t="s">
        <v>23</v>
      </c>
    </row>
    <row r="9" spans="1:19" x14ac:dyDescent="0.25">
      <c r="A9" s="42" t="s">
        <v>56</v>
      </c>
      <c r="B9" s="46"/>
      <c r="C9" s="60"/>
      <c r="D9" s="60">
        <f>D2-D3-D4-D5-D6-D8-D7</f>
        <v>37500</v>
      </c>
      <c r="E9" s="60">
        <f>E2-E3-E4-E5-E6-E8-E7</f>
        <v>62250</v>
      </c>
      <c r="F9" s="60">
        <f>F2-F3-F4-F5-F6-F8-F7</f>
        <v>89475</v>
      </c>
      <c r="G9" s="60">
        <f>G2-G3-G4-G5-G6-G8-G7</f>
        <v>119422.5</v>
      </c>
      <c r="H9" s="60">
        <f>H2-H3-H4-H5-H6-H8-H7</f>
        <v>152364.75</v>
      </c>
      <c r="K9" s="17">
        <f>K8/(K7*100)</f>
        <v>0.2</v>
      </c>
      <c r="L9" s="16" t="s">
        <v>29</v>
      </c>
      <c r="M9" s="31">
        <f>M7-M8</f>
        <v>800000</v>
      </c>
      <c r="N9" t="s">
        <v>24</v>
      </c>
    </row>
    <row r="10" spans="1:19" x14ac:dyDescent="0.25">
      <c r="A10" s="70" t="s">
        <v>6</v>
      </c>
      <c r="B10" s="16">
        <v>0.2</v>
      </c>
      <c r="C10" s="52"/>
      <c r="D10" s="52">
        <f>B10*M9</f>
        <v>160000</v>
      </c>
      <c r="E10" s="52">
        <f>D10</f>
        <v>160000</v>
      </c>
      <c r="F10" s="52">
        <f>E10</f>
        <v>160000</v>
      </c>
      <c r="G10" s="52">
        <f>F10</f>
        <v>160000</v>
      </c>
      <c r="H10" s="52">
        <f>G10</f>
        <v>160000</v>
      </c>
    </row>
    <row r="11" spans="1:19" x14ac:dyDescent="0.25">
      <c r="A11" s="70" t="s">
        <v>58</v>
      </c>
      <c r="B11" s="16">
        <v>0.3</v>
      </c>
      <c r="C11" s="52"/>
      <c r="D11" s="52">
        <f>$B$11*D9</f>
        <v>11250</v>
      </c>
      <c r="E11" s="52">
        <f t="shared" ref="E11:H11" si="7">$B$11*E9</f>
        <v>18675</v>
      </c>
      <c r="F11" s="52">
        <f t="shared" si="7"/>
        <v>26842.5</v>
      </c>
      <c r="G11" s="52">
        <f t="shared" si="7"/>
        <v>35826.75</v>
      </c>
      <c r="H11" s="52">
        <f t="shared" si="7"/>
        <v>45709.424999999996</v>
      </c>
    </row>
    <row r="12" spans="1:19" x14ac:dyDescent="0.25">
      <c r="A12" s="2" t="s">
        <v>59</v>
      </c>
      <c r="C12" s="52">
        <v>-900000</v>
      </c>
      <c r="D12" s="52"/>
      <c r="E12" s="52"/>
      <c r="F12" s="52"/>
      <c r="G12" s="52"/>
      <c r="H12" s="52">
        <v>100000</v>
      </c>
    </row>
    <row r="13" spans="1:19" x14ac:dyDescent="0.25">
      <c r="A13" s="35" t="s">
        <v>60</v>
      </c>
      <c r="C13" s="74">
        <f>L16</f>
        <v>18750</v>
      </c>
      <c r="D13" s="74">
        <f>M16-L16</f>
        <v>1875</v>
      </c>
      <c r="E13" s="74">
        <f t="shared" ref="E13:G13" si="8">N16-M16</f>
        <v>2062.5</v>
      </c>
      <c r="F13" s="74">
        <f t="shared" si="8"/>
        <v>2268.75</v>
      </c>
      <c r="G13" s="74">
        <f t="shared" si="8"/>
        <v>2495.625</v>
      </c>
      <c r="H13" s="73">
        <f>ABS(Q16-P16)</f>
        <v>27451.875</v>
      </c>
      <c r="I13" s="35" t="str">
        <f>A36</f>
        <v xml:space="preserve">The change in inventories is just minus cash which we haven't receive anything from it, it hasn't been included. </v>
      </c>
      <c r="J13" t="s">
        <v>90</v>
      </c>
    </row>
    <row r="14" spans="1:19" x14ac:dyDescent="0.25">
      <c r="A14" s="35" t="s">
        <v>70</v>
      </c>
      <c r="C14" s="74">
        <f>L15</f>
        <v>62500</v>
      </c>
      <c r="D14" s="74">
        <f>M15-L15</f>
        <v>6250</v>
      </c>
      <c r="E14" s="74">
        <f>N15-M15</f>
        <v>6875</v>
      </c>
      <c r="F14" s="74">
        <f>O15-N15</f>
        <v>7562.5</v>
      </c>
      <c r="G14" s="74">
        <f>P15-O15</f>
        <v>8318.75</v>
      </c>
      <c r="H14" s="73">
        <f>ABS(Q15-P15)</f>
        <v>91506.25</v>
      </c>
      <c r="I14" s="35" t="str">
        <f>A33</f>
        <v xml:space="preserve">We are starting in year 0 as the money is collected on year 1, the 30 last days before. </v>
      </c>
      <c r="J14" s="1" t="s">
        <v>92</v>
      </c>
      <c r="K14" s="14" t="s">
        <v>19</v>
      </c>
      <c r="L14" s="36" t="s">
        <v>31</v>
      </c>
      <c r="M14" s="6" t="s">
        <v>1</v>
      </c>
      <c r="N14" s="6" t="s">
        <v>2</v>
      </c>
      <c r="O14" s="6" t="s">
        <v>3</v>
      </c>
      <c r="P14" s="6" t="s">
        <v>4</v>
      </c>
      <c r="Q14" s="6" t="s">
        <v>5</v>
      </c>
      <c r="R14" s="1" t="s">
        <v>67</v>
      </c>
    </row>
    <row r="15" spans="1:19" x14ac:dyDescent="0.25">
      <c r="A15" s="35" t="s">
        <v>62</v>
      </c>
      <c r="C15" s="74">
        <f>L17</f>
        <v>37500</v>
      </c>
      <c r="D15" s="74">
        <f>M17-L17</f>
        <v>3750</v>
      </c>
      <c r="E15" s="74">
        <f t="shared" ref="E15:G15" si="9">N17-M17</f>
        <v>4125</v>
      </c>
      <c r="F15" s="74">
        <f t="shared" si="9"/>
        <v>4537.5</v>
      </c>
      <c r="G15" s="74">
        <f t="shared" si="9"/>
        <v>4991.25</v>
      </c>
      <c r="H15" s="73">
        <f>ABS(Q17-P17)</f>
        <v>54903.75</v>
      </c>
      <c r="J15" s="35" t="s">
        <v>61</v>
      </c>
      <c r="K15" s="71">
        <f>R17</f>
        <v>8.3333333333333329E-2</v>
      </c>
      <c r="L15" s="52">
        <f>$K$15*D2</f>
        <v>62500</v>
      </c>
      <c r="M15" s="52">
        <f t="shared" ref="M15:Q15" si="10">$K$15*E2</f>
        <v>68750</v>
      </c>
      <c r="N15" s="52">
        <f t="shared" si="10"/>
        <v>75625</v>
      </c>
      <c r="O15" s="52">
        <f t="shared" si="10"/>
        <v>83187.5</v>
      </c>
      <c r="P15" s="52">
        <f t="shared" si="10"/>
        <v>91506.25</v>
      </c>
      <c r="Q15" s="52">
        <f t="shared" si="10"/>
        <v>0</v>
      </c>
      <c r="R15">
        <v>30</v>
      </c>
      <c r="S15" t="s">
        <v>68</v>
      </c>
    </row>
    <row r="16" spans="1:19" x14ac:dyDescent="0.25">
      <c r="A16" s="35" t="s">
        <v>63</v>
      </c>
      <c r="C16" s="73">
        <f>L18</f>
        <v>37500</v>
      </c>
      <c r="D16" s="73">
        <f>M18-L18</f>
        <v>3750</v>
      </c>
      <c r="E16" s="73">
        <f t="shared" ref="E16:G16" si="11">N18-M18</f>
        <v>4125</v>
      </c>
      <c r="F16" s="73">
        <f t="shared" si="11"/>
        <v>4537.5</v>
      </c>
      <c r="G16" s="73">
        <f t="shared" si="11"/>
        <v>4991.25</v>
      </c>
      <c r="H16" s="74">
        <f>ABS(Q18-P18)</f>
        <v>54903.75</v>
      </c>
      <c r="I16" s="35" t="str">
        <f>A37</f>
        <v>We are looking at years, so if it is 2 month or more we don't even care, unless is hiher than a year</v>
      </c>
      <c r="J16" s="35" t="s">
        <v>60</v>
      </c>
      <c r="K16" s="17">
        <f>K15</f>
        <v>8.3333333333333329E-2</v>
      </c>
      <c r="L16" s="52">
        <f>D3*$K$16</f>
        <v>18750</v>
      </c>
      <c r="M16" s="52">
        <f t="shared" ref="M16:Q16" si="12">E3*$K$16</f>
        <v>20625</v>
      </c>
      <c r="N16" s="52">
        <f t="shared" si="12"/>
        <v>22687.5</v>
      </c>
      <c r="O16" s="52">
        <f t="shared" si="12"/>
        <v>24956.25</v>
      </c>
      <c r="P16" s="52">
        <f t="shared" si="12"/>
        <v>27451.875</v>
      </c>
      <c r="Q16" s="52">
        <f t="shared" si="12"/>
        <v>0</v>
      </c>
      <c r="R16">
        <v>360</v>
      </c>
      <c r="S16" t="s">
        <v>69</v>
      </c>
    </row>
    <row r="17" spans="1:20" ht="15.75" thickBot="1" x14ac:dyDescent="0.3">
      <c r="A17" s="35" t="s">
        <v>64</v>
      </c>
      <c r="C17" s="73">
        <f>L19</f>
        <v>6250</v>
      </c>
      <c r="D17" s="73">
        <f>M19-L19</f>
        <v>625</v>
      </c>
      <c r="E17" s="73">
        <f t="shared" ref="E17:G17" si="13">N19-M19</f>
        <v>687.5</v>
      </c>
      <c r="F17" s="73">
        <f t="shared" si="13"/>
        <v>756.25</v>
      </c>
      <c r="G17" s="73">
        <f t="shared" si="13"/>
        <v>831.875</v>
      </c>
      <c r="H17" s="74">
        <f>ABS(Q19-P19)</f>
        <v>9150.625</v>
      </c>
      <c r="J17" s="35" t="s">
        <v>62</v>
      </c>
      <c r="K17" s="16">
        <v>0.05</v>
      </c>
      <c r="L17" s="52">
        <f>$K$17*D2</f>
        <v>37500</v>
      </c>
      <c r="M17" s="52">
        <f t="shared" ref="M17:Q17" si="14">$K$17*E2</f>
        <v>41250</v>
      </c>
      <c r="N17" s="52">
        <f t="shared" si="14"/>
        <v>45375</v>
      </c>
      <c r="O17" s="52">
        <f t="shared" si="14"/>
        <v>49912.5</v>
      </c>
      <c r="P17" s="52">
        <f t="shared" si="14"/>
        <v>54903.75</v>
      </c>
      <c r="Q17" s="52">
        <f t="shared" si="14"/>
        <v>0</v>
      </c>
      <c r="R17" s="77">
        <f>R15/R16</f>
        <v>8.3333333333333329E-2</v>
      </c>
      <c r="S17" s="37" t="s">
        <v>67</v>
      </c>
    </row>
    <row r="18" spans="1:20" ht="15.75" thickTop="1" x14ac:dyDescent="0.25">
      <c r="A18" s="42" t="s">
        <v>65</v>
      </c>
      <c r="B18" s="5"/>
      <c r="C18" s="51">
        <f>C10-C11+C12-C13-C14-C15+C16+C17</f>
        <v>-975000</v>
      </c>
      <c r="D18" s="51">
        <f>D10-D11+D12-D13-D14-D15+D16+D17+D9</f>
        <v>178750</v>
      </c>
      <c r="E18" s="51">
        <f t="shared" ref="E18:G18" si="15">E10-E11+E12-E13-E14-E15+E16+E17+E9</f>
        <v>195325</v>
      </c>
      <c r="F18" s="51">
        <f t="shared" si="15"/>
        <v>213557.5</v>
      </c>
      <c r="G18" s="51">
        <f t="shared" si="15"/>
        <v>233613.25</v>
      </c>
      <c r="H18" s="51">
        <f>H9+H13+H14+H15+H10-H11+H12-H16-H17</f>
        <v>476462.82499999995</v>
      </c>
      <c r="J18" s="35" t="s">
        <v>63</v>
      </c>
      <c r="K18" s="17">
        <f>R20</f>
        <v>0.16666666666666666</v>
      </c>
      <c r="L18" s="52">
        <f>$K$18*D3</f>
        <v>37500</v>
      </c>
      <c r="M18" s="52">
        <f t="shared" ref="M18:Q18" si="16">$K$18*E3</f>
        <v>41250</v>
      </c>
      <c r="N18" s="52">
        <f t="shared" si="16"/>
        <v>45375</v>
      </c>
      <c r="O18" s="52">
        <f t="shared" si="16"/>
        <v>49912.5</v>
      </c>
      <c r="P18" s="52">
        <f t="shared" si="16"/>
        <v>54903.75</v>
      </c>
      <c r="Q18" s="52">
        <f t="shared" si="16"/>
        <v>0</v>
      </c>
      <c r="R18" s="76">
        <v>60</v>
      </c>
      <c r="S18" s="78" t="s">
        <v>68</v>
      </c>
    </row>
    <row r="19" spans="1:20" x14ac:dyDescent="0.25">
      <c r="A19" s="42" t="s">
        <v>66</v>
      </c>
      <c r="B19" s="5"/>
      <c r="C19" s="5"/>
      <c r="D19" s="51">
        <f>C18+D18</f>
        <v>-796250</v>
      </c>
      <c r="E19" s="51">
        <f>D19+E18</f>
        <v>-600925</v>
      </c>
      <c r="F19" s="51">
        <f t="shared" ref="F19:H19" si="17">E19+F18</f>
        <v>-387367.5</v>
      </c>
      <c r="G19" s="51">
        <f t="shared" si="17"/>
        <v>-153754.25</v>
      </c>
      <c r="H19" s="51">
        <f t="shared" si="17"/>
        <v>322708.57499999995</v>
      </c>
      <c r="J19" s="35" t="s">
        <v>64</v>
      </c>
      <c r="K19" s="17">
        <f>R17</f>
        <v>8.3333333333333329E-2</v>
      </c>
      <c r="L19" s="52">
        <f>$K$19*D6</f>
        <v>6250</v>
      </c>
      <c r="M19" s="52">
        <f t="shared" ref="M19:Q19" si="18">$K$19*E6</f>
        <v>6875</v>
      </c>
      <c r="N19" s="52">
        <f t="shared" si="18"/>
        <v>7562.5</v>
      </c>
      <c r="O19" s="52">
        <f t="shared" si="18"/>
        <v>8318.75</v>
      </c>
      <c r="P19" s="52">
        <f t="shared" si="18"/>
        <v>9150.625</v>
      </c>
      <c r="Q19" s="52">
        <f t="shared" si="18"/>
        <v>0</v>
      </c>
      <c r="R19" s="78">
        <v>360</v>
      </c>
      <c r="S19" s="78" t="s">
        <v>69</v>
      </c>
    </row>
    <row r="20" spans="1:20" x14ac:dyDescent="0.25">
      <c r="R20" s="71">
        <f>R18/R19</f>
        <v>0.16666666666666666</v>
      </c>
      <c r="S20" s="78" t="s">
        <v>67</v>
      </c>
    </row>
    <row r="22" spans="1:20" ht="15.75" thickBot="1" x14ac:dyDescent="0.3">
      <c r="A22" s="2"/>
    </row>
    <row r="23" spans="1:20" x14ac:dyDescent="0.25">
      <c r="A23" s="91" t="s">
        <v>78</v>
      </c>
      <c r="B23" s="82"/>
      <c r="C23" s="82"/>
      <c r="D23" s="82"/>
      <c r="E23" s="83"/>
      <c r="G23" s="102" t="s">
        <v>41</v>
      </c>
      <c r="H23" s="103"/>
      <c r="I23" s="82"/>
      <c r="J23" s="83"/>
      <c r="L23" s="102" t="s">
        <v>86</v>
      </c>
      <c r="M23" s="103"/>
      <c r="N23" s="82"/>
      <c r="O23" s="82"/>
      <c r="P23" s="83"/>
      <c r="R23" s="102" t="s">
        <v>95</v>
      </c>
      <c r="S23" s="106"/>
    </row>
    <row r="24" spans="1:20" ht="15.75" thickBot="1" x14ac:dyDescent="0.3">
      <c r="A24" s="84" t="s">
        <v>79</v>
      </c>
      <c r="B24" s="85">
        <f>ABS(G19/H18)+4</f>
        <v>4.3226993627467163</v>
      </c>
      <c r="C24" s="86" t="s">
        <v>80</v>
      </c>
      <c r="D24" s="76">
        <v>5</v>
      </c>
      <c r="E24" s="87" t="s">
        <v>79</v>
      </c>
      <c r="G24" s="92" t="s">
        <v>83</v>
      </c>
      <c r="H24" s="93">
        <v>7.0000000000000007E-2</v>
      </c>
      <c r="I24" s="76"/>
      <c r="J24" s="87"/>
      <c r="L24" s="95" t="s">
        <v>87</v>
      </c>
      <c r="M24" s="98">
        <f>IRR(C18:H18)</f>
        <v>8.7783152190536562E-2</v>
      </c>
      <c r="N24" s="96" t="s">
        <v>88</v>
      </c>
      <c r="O24" s="97">
        <v>7.0000000000000007E-2</v>
      </c>
      <c r="P24" s="90" t="s">
        <v>89</v>
      </c>
      <c r="R24" s="107" t="s">
        <v>94</v>
      </c>
      <c r="S24" s="108">
        <f>MIRR(C18:H18,H24,S25)</f>
        <v>8.1791652770479839E-2</v>
      </c>
      <c r="T24" s="35" t="str">
        <f>A39</f>
        <v>You have the process of calculaing the MIRR in the Word</v>
      </c>
    </row>
    <row r="25" spans="1:20" ht="15.75" thickBot="1" x14ac:dyDescent="0.3">
      <c r="A25" s="88" t="s">
        <v>81</v>
      </c>
      <c r="B25" s="89" t="s">
        <v>82</v>
      </c>
      <c r="C25" s="89"/>
      <c r="D25" s="89"/>
      <c r="E25" s="90"/>
      <c r="G25" s="92" t="s">
        <v>84</v>
      </c>
      <c r="H25" s="94">
        <f>NPV(H24,D18:H18)+C18</f>
        <v>54920.867369045387</v>
      </c>
      <c r="I25" s="76"/>
      <c r="J25" s="87"/>
      <c r="L25" s="1"/>
      <c r="R25" s="95" t="s">
        <v>96</v>
      </c>
      <c r="S25" s="109">
        <v>7.0000000000000007E-2</v>
      </c>
    </row>
    <row r="26" spans="1:20" ht="15.75" customHeight="1" thickBot="1" x14ac:dyDescent="0.3">
      <c r="G26" s="95" t="s">
        <v>81</v>
      </c>
      <c r="H26" s="104" t="s">
        <v>85</v>
      </c>
      <c r="I26" s="104"/>
      <c r="J26" s="105"/>
    </row>
    <row r="30" spans="1:20" x14ac:dyDescent="0.25">
      <c r="A30" s="2" t="s">
        <v>71</v>
      </c>
    </row>
    <row r="31" spans="1:20" x14ac:dyDescent="0.25">
      <c r="A31" s="3" t="s">
        <v>73</v>
      </c>
    </row>
    <row r="32" spans="1:20" x14ac:dyDescent="0.25">
      <c r="A32" s="35" t="s">
        <v>72</v>
      </c>
    </row>
    <row r="33" spans="1:6" x14ac:dyDescent="0.25">
      <c r="A33" s="35" t="s">
        <v>74</v>
      </c>
    </row>
    <row r="34" spans="1:6" x14ac:dyDescent="0.25">
      <c r="A34" s="79" t="s">
        <v>75</v>
      </c>
      <c r="B34" s="75"/>
      <c r="C34" s="75"/>
      <c r="D34" s="75"/>
      <c r="E34" s="75"/>
      <c r="F34" s="75"/>
    </row>
    <row r="35" spans="1:6" x14ac:dyDescent="0.25">
      <c r="A35" s="80" t="s">
        <v>76</v>
      </c>
      <c r="B35" s="81"/>
      <c r="C35" s="81"/>
      <c r="D35" s="81"/>
      <c r="E35" s="81"/>
      <c r="F35" s="81"/>
    </row>
    <row r="36" spans="1:6" x14ac:dyDescent="0.25">
      <c r="A36" s="35" t="s">
        <v>77</v>
      </c>
    </row>
    <row r="37" spans="1:6" x14ac:dyDescent="0.25">
      <c r="A37" s="35" t="s">
        <v>91</v>
      </c>
    </row>
    <row r="38" spans="1:6" x14ac:dyDescent="0.25">
      <c r="A38" s="35" t="s">
        <v>93</v>
      </c>
    </row>
    <row r="39" spans="1:6" x14ac:dyDescent="0.25">
      <c r="A39" s="35" t="s">
        <v>97</v>
      </c>
    </row>
    <row r="40" spans="1:6" x14ac:dyDescent="0.25">
      <c r="A40" s="110" t="s">
        <v>98</v>
      </c>
      <c r="B40" s="46"/>
      <c r="C40" s="46"/>
    </row>
    <row r="41" spans="1:6" x14ac:dyDescent="0.25">
      <c r="A41" s="2"/>
    </row>
  </sheetData>
  <mergeCells count="4">
    <mergeCell ref="G23:H23"/>
    <mergeCell ref="H26:J26"/>
    <mergeCell ref="L23:M23"/>
    <mergeCell ref="R23:S2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0D42927EB306D42A85140C0119038C2" ma:contentTypeVersion="5" ma:contentTypeDescription="Crear nuevo documento." ma:contentTypeScope="" ma:versionID="12de99d033743b76fec32d765d144856">
  <xsd:schema xmlns:xsd="http://www.w3.org/2001/XMLSchema" xmlns:xs="http://www.w3.org/2001/XMLSchema" xmlns:p="http://schemas.microsoft.com/office/2006/metadata/properties" xmlns:ns3="81d68610-c80f-4ec2-85a4-5325a04696cb" targetNamespace="http://schemas.microsoft.com/office/2006/metadata/properties" ma:root="true" ma:fieldsID="77d9da7b836d752a4555ea217af8bfef" ns3:_="">
    <xsd:import namespace="81d68610-c80f-4ec2-85a4-5325a04696cb"/>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d68610-c80f-4ec2-85a4-5325a04696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52D0C4F-BC16-4793-999E-C910110442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d68610-c80f-4ec2-85a4-5325a04696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34F568-B929-4EF1-97F6-B06A66C74B3D}">
  <ds:schemaRefs>
    <ds:schemaRef ds:uri="http://schemas.microsoft.com/sharepoint/v3/contenttype/forms"/>
  </ds:schemaRefs>
</ds:datastoreItem>
</file>

<file path=customXml/itemProps3.xml><?xml version="1.0" encoding="utf-8"?>
<ds:datastoreItem xmlns:ds="http://schemas.openxmlformats.org/officeDocument/2006/customXml" ds:itemID="{3ED0082D-75D0-42CC-9481-19D18E2F9DA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EBIT</vt:lpstr>
      <vt:lpstr>FCF</vt:lpstr>
      <vt:lpstr>Payback</vt:lpstr>
      <vt:lpstr>NPV</vt:lpstr>
      <vt:lpstr>IRR</vt:lpstr>
      <vt:lpstr>Adj. IRR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dc:creator>
  <cp:lastModifiedBy>alber</cp:lastModifiedBy>
  <dcterms:created xsi:type="dcterms:W3CDTF">2020-10-02T18:08:40Z</dcterms:created>
  <dcterms:modified xsi:type="dcterms:W3CDTF">2020-10-07T14:37:15Z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0x01010050D42927EB306D42A85140C0119038C2</vt:lpwstr>
  </property>
</Properties>
</file>