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lber\Desktop\DOCUMENTOS ALBERTO AÑO 4\DIRECCIÓN FINANCIERA\EJERCICIOS\"/>
    </mc:Choice>
  </mc:AlternateContent>
  <xr:revisionPtr revIDLastSave="0" documentId="13_ncr:1_{636CCCD9-23A6-4BEE-A290-188A405711B0}" xr6:coauthVersionLast="45" xr6:coauthVersionMax="45" xr10:uidLastSave="{00000000-0000-0000-0000-000000000000}"/>
  <bookViews>
    <workbookView xWindow="-120" yWindow="-120" windowWidth="20730" windowHeight="11160" firstSheet="3" activeTab="13" xr2:uid="{D679F3DD-0491-4F97-B285-4C1D6E7CB111}"/>
  </bookViews>
  <sheets>
    <sheet name="Ex.1" sheetId="1" r:id="rId1"/>
    <sheet name="Ex. 2" sheetId="2" r:id="rId2"/>
    <sheet name="Ex. 3" sheetId="3" r:id="rId3"/>
    <sheet name="Ex. 4" sheetId="4" r:id="rId4"/>
    <sheet name="Ex. 5" sheetId="5" r:id="rId5"/>
    <sheet name="Ex. 6" sheetId="6" r:id="rId6"/>
    <sheet name="Ex. 7" sheetId="7" r:id="rId7"/>
    <sheet name="Ex. 8" sheetId="8" r:id="rId8"/>
    <sheet name="Ex. 9" sheetId="9" r:id="rId9"/>
    <sheet name="Ex. 10" sheetId="10" r:id="rId10"/>
    <sheet name="Ex. 11" sheetId="11" r:id="rId11"/>
    <sheet name="Ex. 12" sheetId="12" r:id="rId12"/>
    <sheet name="Ex. 13" sheetId="13" r:id="rId13"/>
    <sheet name="Ex. 14" sheetId="14"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14" l="1"/>
  <c r="E3" i="14"/>
  <c r="B19" i="14"/>
  <c r="J3" i="14"/>
  <c r="J4" i="14"/>
  <c r="H4" i="14"/>
  <c r="H3" i="14"/>
  <c r="E12" i="14"/>
  <c r="L29" i="14"/>
  <c r="L28" i="14"/>
  <c r="K28" i="14"/>
  <c r="J28" i="14"/>
  <c r="I28" i="14"/>
  <c r="H28" i="14"/>
  <c r="L24" i="14"/>
  <c r="K24" i="14"/>
  <c r="J24" i="14"/>
  <c r="I24" i="14"/>
  <c r="H24" i="14"/>
  <c r="L20" i="14"/>
  <c r="K20" i="14"/>
  <c r="J20" i="14"/>
  <c r="I20" i="14"/>
  <c r="H20" i="14"/>
  <c r="L16" i="14"/>
  <c r="K16" i="14"/>
  <c r="J16" i="14"/>
  <c r="I16" i="14"/>
  <c r="H16" i="14"/>
  <c r="L12" i="14"/>
  <c r="K12" i="14"/>
  <c r="J12" i="14"/>
  <c r="I12" i="14"/>
  <c r="H12" i="14"/>
  <c r="H13" i="14"/>
  <c r="B8" i="13"/>
  <c r="H3" i="13"/>
  <c r="H2" i="13"/>
  <c r="D4" i="13"/>
  <c r="C25" i="12"/>
  <c r="B25" i="12"/>
  <c r="C22" i="12"/>
  <c r="B22" i="12"/>
  <c r="F18" i="12"/>
  <c r="F9" i="12"/>
  <c r="F15" i="12"/>
  <c r="F4" i="12"/>
  <c r="F3" i="12"/>
  <c r="B9" i="11"/>
  <c r="F4" i="11"/>
  <c r="B10" i="10"/>
  <c r="B7" i="10"/>
  <c r="F9" i="9"/>
  <c r="B6" i="10" s="1"/>
  <c r="G5" i="10" s="1"/>
  <c r="E5" i="10"/>
  <c r="F4" i="9"/>
  <c r="F8" i="9"/>
  <c r="F3" i="9"/>
  <c r="B13" i="8"/>
  <c r="F9" i="8"/>
  <c r="F8" i="8"/>
  <c r="F3" i="8"/>
  <c r="J11" i="7"/>
  <c r="J4" i="7"/>
  <c r="J12" i="7" s="1"/>
  <c r="J3" i="7"/>
  <c r="F11" i="7"/>
  <c r="F3" i="7"/>
  <c r="B7" i="6"/>
  <c r="C3" i="6"/>
  <c r="B13" i="5"/>
  <c r="F11" i="5"/>
  <c r="D9" i="5" s="1"/>
  <c r="D8" i="5"/>
  <c r="F8" i="5"/>
  <c r="D3" i="5"/>
  <c r="B10" i="4"/>
  <c r="E10" i="4"/>
  <c r="D10" i="4"/>
  <c r="H3" i="4"/>
  <c r="E3" i="4"/>
  <c r="B13" i="9" l="1"/>
  <c r="B17" i="7"/>
  <c r="B10" i="3"/>
  <c r="B9" i="3"/>
  <c r="P8" i="3"/>
  <c r="J4" i="3"/>
  <c r="B16" i="2"/>
  <c r="B15" i="2"/>
  <c r="B12" i="2"/>
  <c r="B11" i="2"/>
  <c r="F4" i="2"/>
  <c r="H3" i="2"/>
  <c r="G3" i="2"/>
  <c r="F3" i="2"/>
  <c r="J9" i="2"/>
  <c r="J8" i="2"/>
  <c r="I8" i="2"/>
  <c r="H8" i="2"/>
  <c r="G8" i="2"/>
  <c r="F8" i="2"/>
  <c r="J3" i="2"/>
  <c r="I3" i="2"/>
  <c r="I4" i="2"/>
  <c r="D18" i="1"/>
  <c r="D19" i="1" s="1"/>
  <c r="B17" i="1" s="1"/>
  <c r="B18" i="1" s="1"/>
  <c r="N4" i="1"/>
  <c r="N3" i="1"/>
  <c r="B10" i="1" s="1"/>
  <c r="B14" i="1" s="1"/>
  <c r="M7" i="1"/>
  <c r="L7" i="1"/>
  <c r="K7" i="1"/>
  <c r="J7" i="1"/>
  <c r="I7" i="1"/>
  <c r="H7" i="1"/>
  <c r="G7" i="1"/>
  <c r="F7" i="1"/>
  <c r="E7" i="1"/>
  <c r="O3" i="1"/>
</calcChain>
</file>

<file path=xl/sharedStrings.xml><?xml version="1.0" encoding="utf-8"?>
<sst xmlns="http://schemas.openxmlformats.org/spreadsheetml/2006/main" count="352" uniqueCount="165">
  <si>
    <t>Characteristics of the Bond</t>
  </si>
  <si>
    <t>Maturity</t>
  </si>
  <si>
    <t>years</t>
  </si>
  <si>
    <t>Coupon Rate</t>
  </si>
  <si>
    <t>Face Value</t>
  </si>
  <si>
    <t>Years of Launch</t>
  </si>
  <si>
    <t>years ago</t>
  </si>
  <si>
    <t>Price of the Bond Now</t>
  </si>
  <si>
    <t>Tax Rate</t>
  </si>
  <si>
    <t>Pretax Cost of Debt</t>
  </si>
  <si>
    <t xml:space="preserve">Year 0 </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</si>
  <si>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</si>
  <si>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</si>
  <si>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</si>
  <si>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</si>
  <si>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</si>
  <si>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</si>
  <si>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</si>
  <si>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</si>
  <si>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</si>
  <si>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</si>
  <si>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</si>
  <si>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</si>
  <si>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</si>
  <si>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</si>
  <si>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</si>
  <si>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</si>
  <si>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</si>
  <si>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</si>
  <si>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</si>
  <si>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</si>
  <si>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Cuopon Value</t>
  </si>
  <si>
    <t>Leyenda</t>
  </si>
  <si>
    <t>Year it was issued</t>
  </si>
  <si>
    <t>Year we are calculating</t>
  </si>
  <si>
    <t>Rest of the Lifetime</t>
  </si>
  <si>
    <t>Face Value to return</t>
  </si>
  <si>
    <t>the formula is on the theory</t>
  </si>
  <si>
    <t>Part B</t>
  </si>
  <si>
    <t>After Tax Cost of Debt</t>
  </si>
  <si>
    <t>Part C</t>
  </si>
  <si>
    <t>Flotation Cost</t>
  </si>
  <si>
    <t>Pretax Cost of Debt with the Flotation cost</t>
  </si>
  <si>
    <t>After tax Cost of Debt with the Flotation Cost</t>
  </si>
  <si>
    <t>Years when issued</t>
  </si>
  <si>
    <r>
      <t>Explanation:</t>
    </r>
    <r>
      <rPr>
        <sz val="11"/>
        <color theme="1"/>
        <rFont val="Calibri"/>
        <family val="2"/>
        <scheme val="minor"/>
      </rPr>
      <t xml:space="preserve"> The Cost of Debt is the percentage the company will have to give in return in order for the lenders to let us borrow money from them</t>
    </r>
    <r>
      <rPr>
        <b/>
        <sz val="11"/>
        <color theme="1"/>
        <rFont val="Calibri"/>
        <family val="2"/>
        <scheme val="minor"/>
      </rPr>
      <t xml:space="preserve">. </t>
    </r>
    <r>
      <rPr>
        <sz val="11"/>
        <color theme="1"/>
        <rFont val="Calibri"/>
        <family val="2"/>
        <scheme val="minor"/>
      </rPr>
      <t>The fluctuation cost it is just an extra cost which could be administrative that affects the price of the bond, which in the end just makes the amount received smaller, and because of it the return that we have to offer is higher.</t>
    </r>
  </si>
  <si>
    <t>Price of the Bond Now (P0)</t>
  </si>
  <si>
    <t>Tax rate</t>
  </si>
  <si>
    <t>Price Of the Bond when Issued</t>
  </si>
  <si>
    <t>Before Tax Cost of Current Debt</t>
  </si>
  <si>
    <t>Afer Tax Cost of Current Debt</t>
  </si>
  <si>
    <t>Before tax Marginal Cost of Debt</t>
  </si>
  <si>
    <t>After Tax Marginal Cost of Debt</t>
  </si>
  <si>
    <r>
      <rPr>
        <b/>
        <sz val="11"/>
        <color theme="1"/>
        <rFont val="Calibri"/>
        <family val="2"/>
        <scheme val="minor"/>
      </rPr>
      <t>Explanation:</t>
    </r>
    <r>
      <rPr>
        <sz val="11"/>
        <color theme="1"/>
        <rFont val="Calibri"/>
        <family val="2"/>
        <scheme val="minor"/>
      </rPr>
      <t xml:space="preserve"> As you will be able to see, first we calculate the Cost of Debt when the bond was issued or created, at the begining, with the full maturity. As the return was more constant, we are able to see that the return is smaller than the </t>
    </r>
    <r>
      <rPr>
        <b/>
        <sz val="11"/>
        <color theme="1"/>
        <rFont val="Calibri"/>
        <family val="2"/>
        <scheme val="minor"/>
      </rPr>
      <t xml:space="preserve">marginal cost of debt. </t>
    </r>
    <r>
      <rPr>
        <sz val="11"/>
        <color theme="1"/>
        <rFont val="Calibri"/>
        <family val="2"/>
        <scheme val="minor"/>
      </rPr>
      <t xml:space="preserve">The money that the company has to pay now or the percentage of return changes as the </t>
    </r>
    <r>
      <rPr>
        <b/>
        <sz val="11"/>
        <color theme="1"/>
        <rFont val="Calibri"/>
        <family val="2"/>
        <scheme val="minor"/>
      </rPr>
      <t>conditions of the market have changed</t>
    </r>
    <r>
      <rPr>
        <sz val="11"/>
        <color theme="1"/>
        <rFont val="Calibri"/>
        <family val="2"/>
        <scheme val="minor"/>
      </rPr>
      <t>. The market is changing at all times.</t>
    </r>
  </si>
  <si>
    <t>-</t>
  </si>
  <si>
    <t>After tax Cost of Debt</t>
  </si>
  <si>
    <t>Before tax Cost of Debt</t>
  </si>
  <si>
    <r>
      <rPr>
        <b/>
        <sz val="11"/>
        <color theme="1"/>
        <rFont val="Calibri"/>
        <family val="2"/>
        <scheme val="minor"/>
      </rPr>
      <t>Explanation:</t>
    </r>
    <r>
      <rPr>
        <sz val="11"/>
        <color theme="1"/>
        <rFont val="Calibri"/>
        <family val="2"/>
        <scheme val="minor"/>
      </rPr>
      <t xml:space="preserve"> This exercise is different from the rest as it is a 0 coupon rate. That means that we do not have to take into consideretation the different cost of debt of each of the years that we have the bond, instead we pay it all at the end. The formula is much easier. </t>
    </r>
  </si>
  <si>
    <t>Characteristics of the Company</t>
  </si>
  <si>
    <t>Weight of the debt</t>
  </si>
  <si>
    <t>Risk Free interest rate (Rf)</t>
  </si>
  <si>
    <t>Market Risk Premium (MRP)</t>
  </si>
  <si>
    <t>Beta</t>
  </si>
  <si>
    <t>The company is 50% less riskier than the market</t>
  </si>
  <si>
    <t>Cost of Capital</t>
  </si>
  <si>
    <t>CAMP Model</t>
  </si>
  <si>
    <t>Cost of Equity</t>
  </si>
  <si>
    <t>Weight of Debt</t>
  </si>
  <si>
    <t>Weight of Equity</t>
  </si>
  <si>
    <r>
      <rPr>
        <b/>
        <sz val="11"/>
        <color theme="1"/>
        <rFont val="Calibri"/>
        <family val="2"/>
        <scheme val="minor"/>
      </rPr>
      <t>Explanation:</t>
    </r>
    <r>
      <rPr>
        <sz val="11"/>
        <color theme="1"/>
        <rFont val="Calibri"/>
        <family val="2"/>
        <scheme val="minor"/>
      </rPr>
      <t xml:space="preserve"> The 5,76 % is what the company is paying as an average of their long term resources, and a 5,76% is required as a return for the project to be rentable. </t>
    </r>
  </si>
  <si>
    <t>Characteristics of the business</t>
  </si>
  <si>
    <t>CAPM</t>
  </si>
  <si>
    <t>Rf</t>
  </si>
  <si>
    <t>MRP</t>
  </si>
  <si>
    <t>DDM</t>
  </si>
  <si>
    <t>CAPM Model</t>
  </si>
  <si>
    <t>Last Dividend</t>
  </si>
  <si>
    <t>g</t>
  </si>
  <si>
    <t>Price of the stock</t>
  </si>
  <si>
    <t>Following Dividend</t>
  </si>
  <si>
    <t>We need to know this as the formula states that it is the following dividend D1 or Df that needs to be</t>
  </si>
  <si>
    <t>Dividend yield</t>
  </si>
  <si>
    <t>It is just the name it is given to the first division. Like (Rm - Rf) it is translated as Market Risk Premium</t>
  </si>
  <si>
    <t>Average Cost of Equity</t>
  </si>
  <si>
    <t>Characteristics of the Prefeered stock</t>
  </si>
  <si>
    <t>Value of Prefeered stock</t>
  </si>
  <si>
    <t>Dividend of the Prefeered stock</t>
  </si>
  <si>
    <r>
      <t>Explanation:</t>
    </r>
    <r>
      <rPr>
        <sz val="11"/>
        <color theme="1"/>
        <rFont val="Calibri"/>
        <family val="2"/>
        <scheme val="minor"/>
      </rPr>
      <t xml:space="preserve"> These are the two different ways we can calculate the cost of Equity. Clearly we can see how the CAMP model is hicher in percentage because it takes into account the risk of the company in respect to the market. While the second one just calculates it from the dividend expected. Anyway, I just putted the average cost of equity in order to have a unique cost of equity that can clarify both.</t>
    </r>
    <r>
      <rPr>
        <b/>
        <sz val="11"/>
        <color theme="1"/>
        <rFont val="Calibri"/>
        <family val="2"/>
        <scheme val="minor"/>
      </rPr>
      <t xml:space="preserve"> </t>
    </r>
    <r>
      <rPr>
        <sz val="11"/>
        <color theme="1"/>
        <rFont val="Calibri"/>
        <family val="2"/>
        <scheme val="minor"/>
      </rPr>
      <t>I do not put the time line of the dividends as they are perpetual.</t>
    </r>
  </si>
  <si>
    <t>Current Selling price (P0)</t>
  </si>
  <si>
    <t>Cost of Prefeered stock</t>
  </si>
  <si>
    <r>
      <rPr>
        <b/>
        <sz val="11"/>
        <color theme="1"/>
        <rFont val="Calibri"/>
        <family val="2"/>
        <scheme val="minor"/>
      </rPr>
      <t>Explanation:</t>
    </r>
    <r>
      <rPr>
        <sz val="11"/>
        <color theme="1"/>
        <rFont val="Calibri"/>
        <family val="2"/>
        <scheme val="minor"/>
      </rPr>
      <t xml:space="preserve"> Just see the characteristics of  this type of stock in the theory Words. The 7,14 % is  the cost of the long term financing through prefeered stocks. </t>
    </r>
  </si>
  <si>
    <t>Number of shares</t>
  </si>
  <si>
    <t>P0</t>
  </si>
  <si>
    <t>Equity</t>
  </si>
  <si>
    <t>Debt</t>
  </si>
  <si>
    <t>FV</t>
  </si>
  <si>
    <t>Annual Return</t>
  </si>
  <si>
    <t>CAMP</t>
  </si>
  <si>
    <t>Cost of Debt</t>
  </si>
  <si>
    <t>Totat Equity</t>
  </si>
  <si>
    <t>% over finance</t>
  </si>
  <si>
    <t>Total Debt now</t>
  </si>
  <si>
    <t>Becareful as we are looking for the today's date</t>
  </si>
  <si>
    <r>
      <t>Explanation:</t>
    </r>
    <r>
      <rPr>
        <sz val="11"/>
        <color theme="1"/>
        <rFont val="Calibri"/>
        <family val="2"/>
        <scheme val="minor"/>
      </rPr>
      <t xml:space="preserve"> As you can see this exercise its only complication is to extract the weights correctly, knowing that we are looking for the current value. That is why we need the number os stocks as well as the price of debt now</t>
    </r>
  </si>
  <si>
    <t>D0</t>
  </si>
  <si>
    <t>Df</t>
  </si>
  <si>
    <r>
      <t>Explanation:</t>
    </r>
    <r>
      <rPr>
        <sz val="11"/>
        <color theme="1"/>
        <rFont val="Calibri"/>
        <family val="2"/>
        <scheme val="minor"/>
      </rPr>
      <t xml:space="preserve"> This is the percentage that it is costing the company to finance through Equity. This is the return it needs to be given to the shareholders for them to feel they are having a good ROI. Also, these company has a 20 % less risk than the market and the growth of dividends is high, because of it we are seeing how the CAPM model requires a lower return than the DDM.</t>
    </r>
  </si>
  <si>
    <t>Average Cost of Capital</t>
  </si>
  <si>
    <r>
      <t>Explanation:</t>
    </r>
    <r>
      <rPr>
        <sz val="11"/>
        <color theme="1"/>
        <rFont val="Calibri"/>
        <family val="2"/>
        <scheme val="minor"/>
      </rPr>
      <t xml:space="preserve"> Same explanation than before but with two more things. While the company will have to pay a return of 7,7 % the market pays a 7 %. This is ought to the Beta that the company has, which is a 10 % higher than that of the market. On the other side, the 7,36 % of the DDM means that the shareholders who pay 39 € for the stock, they will expect a return of 7,36 %. </t>
    </r>
  </si>
  <si>
    <t>% to return in comparison to the market</t>
  </si>
  <si>
    <t xml:space="preserve">While the market pays 7 %, the company pays this. </t>
  </si>
  <si>
    <t>Cost of Capital formula</t>
  </si>
  <si>
    <t>Ke = (Df/P0)+g</t>
  </si>
  <si>
    <t>Valuation Formula</t>
  </si>
  <si>
    <t>P0 = (Df/(Ke-g))</t>
  </si>
  <si>
    <t>Ke</t>
  </si>
  <si>
    <t>Makes no sense to use the same % of Ke if we are to evaluate the price. We should evaluate it taking into account the risk</t>
  </si>
  <si>
    <t>Valuation of the Stock</t>
  </si>
  <si>
    <r>
      <t>Explanation:</t>
    </r>
    <r>
      <rPr>
        <sz val="11"/>
        <color theme="1"/>
        <rFont val="Calibri"/>
        <family val="2"/>
        <scheme val="minor"/>
      </rPr>
      <t xml:space="preserve"> The shares are overvalued. We can see that comparing the 19,03 € against the 39 € that the market is paying. The return given in the DDM is too high, making the shares grow in price and be overpriced when we take into account the risk of the firm, which is higher than the rest of the market. We recommend to sell, we should only buy when the expected return of the DDM (7,49 %) is higher than the CAPM (12,20%), we can derive than that only with these two numbers we can recommend to sell or not. The price needs to fall to 19,03 € and at some point it will.</t>
    </r>
  </si>
  <si>
    <t>Characteristics of the company's Capital structure</t>
  </si>
  <si>
    <t>Preferred stock</t>
  </si>
  <si>
    <t>Kp</t>
  </si>
  <si>
    <t>Kd</t>
  </si>
  <si>
    <t>Kd pretax</t>
  </si>
  <si>
    <r>
      <t>Explanation:</t>
    </r>
    <r>
      <rPr>
        <sz val="11"/>
        <color theme="1"/>
        <rFont val="Calibri"/>
        <family val="2"/>
        <scheme val="minor"/>
      </rPr>
      <t xml:space="preserve"> Usually the Preferred stock is riskier than debt, meaning that the cost should be higher. So, in this case it would be some kind of "exception"</t>
    </r>
  </si>
  <si>
    <t>Number of Shares</t>
  </si>
  <si>
    <t>Book Value of shares</t>
  </si>
  <si>
    <t>Coupon</t>
  </si>
  <si>
    <t>Debt 2</t>
  </si>
  <si>
    <t>Debt 1</t>
  </si>
  <si>
    <t xml:space="preserve">Coupon </t>
  </si>
  <si>
    <t xml:space="preserve">Maturity </t>
  </si>
  <si>
    <t>Weight of the Equity</t>
  </si>
  <si>
    <t>Weight of the Debt</t>
  </si>
  <si>
    <t>Equity Book Value</t>
  </si>
  <si>
    <t>Equity Market Value</t>
  </si>
  <si>
    <t>Debt First issue</t>
  </si>
  <si>
    <t>Debt Second issue</t>
  </si>
  <si>
    <t>Weight of Both</t>
  </si>
  <si>
    <t>Part A</t>
  </si>
  <si>
    <t>Book Value Basis</t>
  </si>
  <si>
    <t>Market Value Basis</t>
  </si>
  <si>
    <r>
      <t>Explanation:</t>
    </r>
    <r>
      <rPr>
        <sz val="11"/>
        <color theme="1"/>
        <rFont val="Calibri"/>
        <family val="2"/>
        <scheme val="minor"/>
      </rPr>
      <t xml:space="preserve"> As we can see, we should consider the market value as it is more representative of what is the expectations and the risk of the company, derive from what the investors think. In the end it is just the structure of the Long Term resources. This decision either on the book value or the market value is what is going to be decisive in the cost of capital. Anyway, we shall not </t>
    </r>
    <r>
      <rPr>
        <b/>
        <sz val="11"/>
        <color theme="1"/>
        <rFont val="Calibri"/>
        <family val="2"/>
        <scheme val="minor"/>
      </rPr>
      <t>expect big differencen in the cost of debt,</t>
    </r>
    <r>
      <rPr>
        <sz val="11"/>
        <color theme="1"/>
        <rFont val="Calibri"/>
        <family val="2"/>
        <scheme val="minor"/>
      </rPr>
      <t xml:space="preserve"> but rather big in equity. As the equity can be derive from the Market. </t>
    </r>
  </si>
  <si>
    <t>Characteristics of the Firm</t>
  </si>
  <si>
    <t>Debt/Equity (Ratio)</t>
  </si>
  <si>
    <t xml:space="preserve">Tax rate </t>
  </si>
  <si>
    <t>Each 1 € of Equity is = to 0,55 € of Debt</t>
  </si>
  <si>
    <t>Weight of debt and Equity</t>
  </si>
  <si>
    <t>Real</t>
  </si>
  <si>
    <r>
      <t>Explanation:</t>
    </r>
    <r>
      <rPr>
        <sz val="11"/>
        <color theme="1"/>
        <rFont val="Calibri"/>
        <family val="2"/>
        <scheme val="minor"/>
      </rPr>
      <t xml:space="preserve"> The D/E could be defined as the % of Debt in respect to Equity or % of Long term is Debt. </t>
    </r>
  </si>
  <si>
    <t>Characteristics of the firm</t>
  </si>
  <si>
    <t>Nuber of shares</t>
  </si>
  <si>
    <t xml:space="preserve">P0 </t>
  </si>
  <si>
    <t>Number of Bonds</t>
  </si>
  <si>
    <t>Coupon rate</t>
  </si>
  <si>
    <t>Year 21</t>
  </si>
  <si>
    <t>Year 22</t>
  </si>
  <si>
    <t>Year 23</t>
  </si>
  <si>
    <t>Year 24</t>
  </si>
  <si>
    <t>Year 25</t>
  </si>
  <si>
    <t>Weight of Debt and Equity</t>
  </si>
  <si>
    <t>Value of Equity</t>
  </si>
  <si>
    <t>Value of Debt</t>
  </si>
  <si>
    <t>WACC or Cost of Capital</t>
  </si>
  <si>
    <r>
      <t>Explanation:</t>
    </r>
    <r>
      <rPr>
        <sz val="11"/>
        <color theme="1"/>
        <rFont val="Calibri"/>
        <family val="2"/>
        <scheme val="minor"/>
      </rPr>
      <t xml:space="preserve"> This is just to have everything together and we can say that the cost of capital is</t>
    </r>
    <r>
      <rPr>
        <b/>
        <sz val="11"/>
        <color theme="1"/>
        <rFont val="Calibri"/>
        <family val="2"/>
        <scheme val="minor"/>
      </rPr>
      <t xml:space="preserve"> 9,62%</t>
    </r>
    <r>
      <rPr>
        <sz val="11"/>
        <color theme="1"/>
        <rFont val="Calibri"/>
        <family val="2"/>
        <scheme val="minor"/>
      </rPr>
      <t xml:space="preserve"> which means that the return of investment of a new project should be at least this rentable. Also, it means that company has to pay this return on the investments of their long term debt.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</si>
</sst>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43" formatCode="_-* #,##0.00_-;\-* #,##0.00_-;_-* &quot;-&quot;??_-;_-@_-"/>
    <numFmt numFmtId="164" formatCode="_-* #,##0\ [$€-C0A]_-;\-* #,##0\ [$€-C0A]_-;_-* &quot;-&quot;??\ [$€-C0A]_-;_-@_-"/>
    <numFmt numFmtId="165" formatCode="_-* #,##0\ &quot;€&quot;_-;\-* #,##0\ &quot;€&quot;_-;_-* &quot;-&quot;??\ &quot;€&quot;_-;_-@_-"/>
    <numFmt numFmtId="167" formatCode="_-* #,##0.00\ _€_-;\-* #,##0.00\ _€_-;_-* &quot;-&quot;??\ _€_-;_-@_-"/>
  </numFmts>
  <fonts count="1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b/>
      <sz val="11"/>
      <color rgb="FFFF0000"/>
      <name val="Calibri"/>
      <family val="2"/>
      <scheme val="minor"/>
    </font>
    <font>
      <sz val="8"/>
      <name val="Calibri"/>
      <family val="2"/>
      <scheme val="minor"/>
    </font>
    <font>
      <b/>
      <sz val="11"/>
      <name val="Calibri"/>
      <family val="2"/>
      <scheme val="minor"/>
    </font>
    <font>
      <sz val="11"/>
      <name val="Calibri"/>
      <family val="2"/>
      <scheme val="minor"/>
    </font>
    <font>
      <b/>
      <u/>
      <sz val="11"/>
      <color rgb="FFFF0000"/>
      <name val="Calibri"/>
      <family val="2"/>
      <scheme val="minor"/>
    </font>
  </fonts>
  <fills count="9">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rgb="FFC00000"/>
        <bgColor indexed="64"/>
      </patternFill>
    </fill>
  </fills>
  <borders count="1">
    <border>
      <left/>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67">
    <xf numFmtId="0" fontId="0" fillId="0" borderId="0" xfId="0"/>
    <xf numFmtId="0" fontId="3" fillId="0" borderId="0" xfId="0" applyFont="1"/>
    <xf numFmtId="164" fontId="0" fillId="0" borderId="0" xfId="0" applyNumberFormat="1"/>
    <xf numFmtId="0" fontId="4" fillId="0" borderId="0" xfId="0" applyFont="1"/>
    <xf numFmtId="9" fontId="0" fillId="0" borderId="0" xfId="0" applyNumberFormat="1"/>
    <xf numFmtId="0" fontId="5" fillId="0" borderId="0" xfId="0" applyFont="1"/>
    <xf numFmtId="0" fontId="0" fillId="2" borderId="0" xfId="0" applyFill="1"/>
    <xf numFmtId="0" fontId="0" fillId="3" borderId="0" xfId="0" applyFill="1"/>
    <xf numFmtId="0" fontId="0" fillId="4" borderId="0" xfId="0" applyFill="1"/>
    <xf numFmtId="0" fontId="0" fillId="5" borderId="0" xfId="0" applyFill="1"/>
    <xf numFmtId="0" fontId="8" fillId="3" borderId="0" xfId="0" applyFont="1" applyFill="1"/>
    <xf numFmtId="10" fontId="2" fillId="0" borderId="0" xfId="0" applyNumberFormat="1" applyFont="1"/>
    <xf numFmtId="10" fontId="0" fillId="0" borderId="0" xfId="2" applyNumberFormat="1" applyFont="1"/>
    <xf numFmtId="10" fontId="2" fillId="0" borderId="0" xfId="2" applyNumberFormat="1" applyFont="1"/>
    <xf numFmtId="0" fontId="5" fillId="0" borderId="0" xfId="0" applyFont="1" applyAlignment="1">
      <alignment wrapText="1"/>
    </xf>
    <xf numFmtId="0" fontId="8" fillId="0" borderId="0" xfId="0" applyFont="1" applyFill="1"/>
    <xf numFmtId="0" fontId="7" fillId="0" borderId="0" xfId="0" applyFont="1" applyAlignment="1">
      <alignment wrapText="1"/>
    </xf>
    <xf numFmtId="10" fontId="8" fillId="0" borderId="0" xfId="0" applyNumberFormat="1" applyFont="1"/>
    <xf numFmtId="165" fontId="0" fillId="0" borderId="0" xfId="1" applyNumberFormat="1" applyFont="1"/>
    <xf numFmtId="0" fontId="0" fillId="0" borderId="0" xfId="0" applyAlignment="1">
      <alignment horizontal="center"/>
    </xf>
    <xf numFmtId="165" fontId="0" fillId="0" borderId="0" xfId="0" applyNumberFormat="1"/>
    <xf numFmtId="0" fontId="7" fillId="0" borderId="0" xfId="0" applyFont="1"/>
    <xf numFmtId="10" fontId="8" fillId="0" borderId="0" xfId="2" applyNumberFormat="1" applyFont="1"/>
    <xf numFmtId="0" fontId="3" fillId="0" borderId="0" xfId="0" applyFont="1" applyAlignment="1">
      <alignment horizontal="left" vertical="top" wrapText="1"/>
    </xf>
    <xf numFmtId="0" fontId="0" fillId="0" borderId="0" xfId="0" applyFont="1" applyAlignment="1">
      <alignment horizontal="left" vertical="top" wrapText="1"/>
    </xf>
    <xf numFmtId="0" fontId="0" fillId="0" borderId="0" xfId="0" applyFont="1"/>
    <xf numFmtId="43" fontId="0" fillId="0" borderId="0" xfId="3" applyFont="1"/>
    <xf numFmtId="0" fontId="2" fillId="0" borderId="0" xfId="0" applyFont="1"/>
    <xf numFmtId="10" fontId="0" fillId="0" borderId="0" xfId="0" applyNumberFormat="1"/>
    <xf numFmtId="0" fontId="0" fillId="0" borderId="0" xfId="3" applyNumberFormat="1" applyFont="1" applyAlignment="1">
      <alignment horizontal="right"/>
    </xf>
    <xf numFmtId="44" fontId="0" fillId="0" borderId="0" xfId="1" applyFont="1"/>
    <xf numFmtId="10" fontId="0" fillId="0" borderId="0" xfId="0" applyNumberFormat="1" applyFont="1"/>
    <xf numFmtId="44" fontId="0" fillId="0" borderId="0" xfId="0" applyNumberFormat="1"/>
    <xf numFmtId="0" fontId="3" fillId="6" borderId="0" xfId="0" applyFont="1" applyFill="1"/>
    <xf numFmtId="0" fontId="0" fillId="6" borderId="0" xfId="0" applyFill="1"/>
    <xf numFmtId="9" fontId="0" fillId="6" borderId="0" xfId="0" applyNumberFormat="1" applyFill="1"/>
    <xf numFmtId="0" fontId="3" fillId="4" borderId="0" xfId="0" applyFont="1" applyFill="1"/>
    <xf numFmtId="44" fontId="0" fillId="4" borderId="0" xfId="1" applyFont="1" applyFill="1"/>
    <xf numFmtId="9" fontId="0" fillId="4" borderId="0" xfId="0" applyNumberFormat="1" applyFill="1"/>
    <xf numFmtId="0" fontId="4" fillId="6" borderId="0" xfId="0" applyFont="1" applyFill="1"/>
    <xf numFmtId="0" fontId="4" fillId="5" borderId="0" xfId="0" applyFont="1" applyFill="1"/>
    <xf numFmtId="0" fontId="3" fillId="5" borderId="0" xfId="0" applyFont="1" applyFill="1"/>
    <xf numFmtId="43" fontId="0" fillId="5" borderId="0" xfId="3" applyFont="1" applyFill="1"/>
    <xf numFmtId="9" fontId="0" fillId="5" borderId="0" xfId="0" applyNumberFormat="1" applyFill="1"/>
    <xf numFmtId="0" fontId="4" fillId="7" borderId="0" xfId="0" applyFont="1" applyFill="1"/>
    <xf numFmtId="0" fontId="0" fillId="7" borderId="0" xfId="0" applyFill="1"/>
    <xf numFmtId="0" fontId="3" fillId="7" borderId="0" xfId="0" applyFont="1" applyFill="1"/>
    <xf numFmtId="43" fontId="0" fillId="7" borderId="0" xfId="3" applyFont="1" applyFill="1"/>
    <xf numFmtId="44" fontId="0" fillId="7" borderId="0" xfId="1" applyFont="1" applyFill="1"/>
    <xf numFmtId="9" fontId="0" fillId="7" borderId="0" xfId="0" applyNumberFormat="1" applyFill="1"/>
    <xf numFmtId="167" fontId="0" fillId="0" borderId="0" xfId="0" applyNumberFormat="1"/>
    <xf numFmtId="0" fontId="3" fillId="0" borderId="0" xfId="0" applyFont="1" applyAlignment="1">
      <alignment horizontal="center" vertical="top" wrapText="1"/>
    </xf>
    <xf numFmtId="10" fontId="0" fillId="6" borderId="0" xfId="0" applyNumberFormat="1" applyFill="1"/>
    <xf numFmtId="0" fontId="4" fillId="4" borderId="0" xfId="0" applyFont="1" applyFill="1"/>
    <xf numFmtId="10" fontId="0" fillId="4" borderId="0" xfId="0" applyNumberFormat="1" applyFill="1"/>
    <xf numFmtId="0" fontId="0" fillId="0" borderId="0" xfId="0" applyAlignment="1">
      <alignment wrapText="1"/>
    </xf>
    <xf numFmtId="44" fontId="2" fillId="0" borderId="0" xfId="0" applyNumberFormat="1" applyFont="1"/>
    <xf numFmtId="0" fontId="4" fillId="8" borderId="0" xfId="0" applyFont="1" applyFill="1"/>
    <xf numFmtId="0" fontId="0" fillId="8" borderId="0" xfId="0" applyFill="1"/>
    <xf numFmtId="0" fontId="3" fillId="8" borderId="0" xfId="0" applyFont="1" applyFill="1"/>
    <xf numFmtId="43" fontId="0" fillId="8" borderId="0" xfId="3" applyFont="1" applyFill="1"/>
    <xf numFmtId="9" fontId="0" fillId="8" borderId="0" xfId="0" applyNumberFormat="1" applyFill="1"/>
    <xf numFmtId="43" fontId="0" fillId="0" borderId="0" xfId="0" applyNumberFormat="1"/>
    <xf numFmtId="167" fontId="0" fillId="5" borderId="0" xfId="0" applyNumberFormat="1" applyFill="1"/>
    <xf numFmtId="0" fontId="9" fillId="0" borderId="0" xfId="0" applyFont="1"/>
    <xf numFmtId="9" fontId="3" fillId="0" borderId="0" xfId="0" applyNumberFormat="1" applyFont="1"/>
    <xf numFmtId="2" fontId="0" fillId="7" borderId="0" xfId="0" applyNumberFormat="1" applyFill="1"/>
  </cellXfs>
  <cellStyles count="4">
    <cellStyle name="Millares" xfId="3" builtinId="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48381-6A13-4449-AC45-846F8E533043}">
  <dimension ref="A1:Q34"/>
  <sheetViews>
    <sheetView topLeftCell="B1" workbookViewId="0">
      <selection activeCell="D3" sqref="D3:D4"/>
    </sheetView>
  </sheetViews>
  <sheetFormatPr baseColWidth="10" defaultRowHeight="15" x14ac:dyDescent="0.25"/>
  <cols>
    <col min="1" max="1" width="24.85546875" style="1" bestFit="1" customWidth="1"/>
    <col min="2" max="2" width="13" bestFit="1" customWidth="1"/>
    <col min="4" max="4" width="20.85546875" bestFit="1" customWidth="1"/>
  </cols>
  <sheetData>
    <row r="1" spans="1:17" x14ac:dyDescent="0.25">
      <c r="A1" s="3" t="s">
        <v>0</v>
      </c>
      <c r="E1" s="1" t="s">
        <v>10</v>
      </c>
      <c r="F1" s="1" t="s">
        <v>11</v>
      </c>
      <c r="G1" s="1" t="s">
        <v>12</v>
      </c>
      <c r="H1" s="1" t="s">
        <v>13</v>
      </c>
      <c r="I1" s="1" t="s">
        <v>14</v>
      </c>
      <c r="J1" s="1" t="s">
        <v>15</v>
      </c>
      <c r="K1" s="1" t="s">
        <v>16</v>
      </c>
      <c r="L1" s="1" t="s">
        <v>17</v>
      </c>
      <c r="M1" s="1" t="s">
        <v>18</v>
      </c>
      <c r="N1" s="1" t="s">
        <v>19</v>
      </c>
      <c r="O1" s="1" t="s">
        <v>20</v>
      </c>
    </row>
    <row r="2" spans="1:17" x14ac:dyDescent="0.25">
      <c r="A2" s="1" t="s">
        <v>1</v>
      </c>
      <c r="B2">
        <v>20</v>
      </c>
      <c r="C2" t="s">
        <v>2</v>
      </c>
      <c r="E2" s="6"/>
      <c r="F2" s="6"/>
      <c r="G2" s="6"/>
      <c r="H2" s="6"/>
      <c r="I2" s="6"/>
      <c r="J2" s="6"/>
      <c r="K2" s="6"/>
      <c r="L2" s="6"/>
      <c r="M2" s="6"/>
      <c r="N2" s="7"/>
      <c r="O2" s="8"/>
    </row>
    <row r="3" spans="1:17" x14ac:dyDescent="0.25">
      <c r="A3" s="1" t="s">
        <v>3</v>
      </c>
      <c r="B3" s="4">
        <v>7.0000000000000007E-2</v>
      </c>
      <c r="D3" s="10" t="s">
        <v>31</v>
      </c>
      <c r="N3" s="2">
        <f>$B$3*$B$4</f>
        <v>70</v>
      </c>
      <c r="O3" s="2">
        <f t="shared" ref="E3:O7" si="0">$B$3*$B$4</f>
        <v>70</v>
      </c>
    </row>
    <row r="4" spans="1:17" x14ac:dyDescent="0.25">
      <c r="A4" s="1" t="s">
        <v>4</v>
      </c>
      <c r="B4" s="2">
        <v>1000</v>
      </c>
      <c r="D4" s="10" t="s">
        <v>7</v>
      </c>
      <c r="N4" s="2">
        <f>B4*B6</f>
        <v>960</v>
      </c>
    </row>
    <row r="5" spans="1:17" x14ac:dyDescent="0.25">
      <c r="A5" s="1" t="s">
        <v>5</v>
      </c>
      <c r="B5">
        <v>8</v>
      </c>
      <c r="C5" t="s">
        <v>6</v>
      </c>
      <c r="E5" s="1" t="s">
        <v>21</v>
      </c>
      <c r="F5" s="1" t="s">
        <v>22</v>
      </c>
      <c r="G5" s="1" t="s">
        <v>23</v>
      </c>
      <c r="H5" s="1" t="s">
        <v>24</v>
      </c>
      <c r="I5" s="1" t="s">
        <v>25</v>
      </c>
      <c r="J5" s="1" t="s">
        <v>26</v>
      </c>
      <c r="K5" s="1" t="s">
        <v>27</v>
      </c>
      <c r="L5" s="1" t="s">
        <v>28</v>
      </c>
      <c r="M5" s="1" t="s">
        <v>29</v>
      </c>
      <c r="P5" s="1" t="s">
        <v>32</v>
      </c>
    </row>
    <row r="6" spans="1:17" x14ac:dyDescent="0.25">
      <c r="A6" s="1" t="s">
        <v>46</v>
      </c>
      <c r="B6" s="4">
        <v>0.96</v>
      </c>
      <c r="E6" s="8"/>
      <c r="F6" s="8"/>
      <c r="G6" s="8"/>
      <c r="H6" s="8"/>
      <c r="I6" s="8"/>
      <c r="J6" s="8"/>
      <c r="K6" s="8"/>
      <c r="L6" s="8"/>
      <c r="M6" s="8"/>
      <c r="P6" s="9"/>
      <c r="Q6" t="s">
        <v>33</v>
      </c>
    </row>
    <row r="7" spans="1:17" x14ac:dyDescent="0.25">
      <c r="A7" s="1" t="s">
        <v>8</v>
      </c>
      <c r="B7" s="4">
        <v>0.3</v>
      </c>
      <c r="D7" s="10" t="s">
        <v>31</v>
      </c>
      <c r="E7" s="2">
        <f t="shared" si="0"/>
        <v>70</v>
      </c>
      <c r="F7" s="2">
        <f t="shared" si="0"/>
        <v>70</v>
      </c>
      <c r="G7" s="2">
        <f t="shared" si="0"/>
        <v>70</v>
      </c>
      <c r="H7" s="2">
        <f t="shared" si="0"/>
        <v>70</v>
      </c>
      <c r="I7" s="2">
        <f t="shared" si="0"/>
        <v>70</v>
      </c>
      <c r="J7" s="2">
        <f t="shared" si="0"/>
        <v>70</v>
      </c>
      <c r="K7" s="2">
        <f t="shared" si="0"/>
        <v>70</v>
      </c>
      <c r="L7" s="2">
        <f t="shared" si="0"/>
        <v>70</v>
      </c>
      <c r="M7" s="2">
        <f t="shared" si="0"/>
        <v>70</v>
      </c>
      <c r="P7" s="7"/>
      <c r="Q7" t="s">
        <v>34</v>
      </c>
    </row>
    <row r="8" spans="1:17" x14ac:dyDescent="0.25">
      <c r="A8" s="1" t="s">
        <v>41</v>
      </c>
      <c r="B8" s="4">
        <v>5.0000000000000001E-3</v>
      </c>
      <c r="D8" s="10" t="s">
        <v>36</v>
      </c>
      <c r="M8">
        <v>1000</v>
      </c>
      <c r="P8" s="8"/>
      <c r="Q8" t="s">
        <v>35</v>
      </c>
    </row>
    <row r="9" spans="1:17" x14ac:dyDescent="0.25">
      <c r="D9" s="15"/>
      <c r="P9" s="8"/>
    </row>
    <row r="10" spans="1:17" x14ac:dyDescent="0.25">
      <c r="A10" s="5" t="s">
        <v>9</v>
      </c>
      <c r="B10" s="11">
        <f>(N3+((B4-N4)/(B2-B5)))/((B4+N4)/2)</f>
        <v>7.4829931972789115E-2</v>
      </c>
      <c r="C10" t="s">
        <v>37</v>
      </c>
    </row>
    <row r="13" spans="1:17" x14ac:dyDescent="0.25">
      <c r="A13" s="3" t="s">
        <v>38</v>
      </c>
    </row>
    <row r="14" spans="1:17" x14ac:dyDescent="0.25">
      <c r="A14" s="5" t="s">
        <v>39</v>
      </c>
      <c r="B14" s="13">
        <f>B10*(1-B7)</f>
        <v>5.2380952380952375E-2</v>
      </c>
    </row>
    <row r="16" spans="1:17" x14ac:dyDescent="0.25">
      <c r="A16" s="3" t="s">
        <v>40</v>
      </c>
    </row>
    <row r="17" spans="1:10" ht="30" x14ac:dyDescent="0.25">
      <c r="A17" s="16" t="s">
        <v>42</v>
      </c>
      <c r="B17" s="17">
        <f>(N3+((B4-D19)/(B2-B5)))/((B4+D19)/2)</f>
        <v>7.5447570332480812E-2</v>
      </c>
      <c r="D17" s="1" t="s">
        <v>41</v>
      </c>
    </row>
    <row r="18" spans="1:10" ht="30" x14ac:dyDescent="0.25">
      <c r="A18" s="14" t="s">
        <v>43</v>
      </c>
      <c r="B18" s="11">
        <f>B17*(1-B7)</f>
        <v>5.2813299232736567E-2</v>
      </c>
      <c r="D18" s="2">
        <f>B8*B4</f>
        <v>5</v>
      </c>
    </row>
    <row r="19" spans="1:10" x14ac:dyDescent="0.25">
      <c r="D19" s="2">
        <f>N4-D18</f>
        <v>955</v>
      </c>
    </row>
    <row r="21" spans="1:10" x14ac:dyDescent="0.25">
      <c r="A21" s="23" t="s">
        <v>45</v>
      </c>
      <c r="B21" s="23"/>
      <c r="C21" s="23"/>
      <c r="D21" s="23"/>
      <c r="E21" s="23"/>
      <c r="F21" s="23"/>
      <c r="G21" s="23"/>
      <c r="H21" s="23"/>
      <c r="I21" s="23"/>
      <c r="J21" s="23"/>
    </row>
    <row r="22" spans="1:10" x14ac:dyDescent="0.25">
      <c r="A22" s="23"/>
      <c r="B22" s="23"/>
      <c r="C22" s="23"/>
      <c r="D22" s="23"/>
      <c r="E22" s="23"/>
      <c r="F22" s="23"/>
      <c r="G22" s="23"/>
      <c r="H22" s="23"/>
      <c r="I22" s="23"/>
      <c r="J22" s="23"/>
    </row>
    <row r="23" spans="1:10" x14ac:dyDescent="0.25">
      <c r="A23" s="23"/>
      <c r="B23" s="23"/>
      <c r="C23" s="23"/>
      <c r="D23" s="23"/>
      <c r="E23" s="23"/>
      <c r="F23" s="23"/>
      <c r="G23" s="23"/>
      <c r="H23" s="23"/>
      <c r="I23" s="23"/>
      <c r="J23" s="23"/>
    </row>
    <row r="24" spans="1:10" x14ac:dyDescent="0.25">
      <c r="A24" s="23"/>
      <c r="B24" s="23"/>
      <c r="C24" s="23"/>
      <c r="D24" s="23"/>
      <c r="E24" s="23"/>
      <c r="F24" s="23"/>
      <c r="G24" s="23"/>
      <c r="H24" s="23"/>
      <c r="I24" s="23"/>
      <c r="J24" s="23"/>
    </row>
    <row r="25" spans="1:10" x14ac:dyDescent="0.25">
      <c r="A25" s="23"/>
      <c r="B25" s="23"/>
      <c r="C25" s="23"/>
      <c r="D25" s="23"/>
      <c r="E25" s="23"/>
      <c r="F25" s="23"/>
      <c r="G25" s="23"/>
      <c r="H25" s="23"/>
      <c r="I25" s="23"/>
      <c r="J25" s="23"/>
    </row>
    <row r="26" spans="1:10" x14ac:dyDescent="0.25">
      <c r="A26" s="23"/>
      <c r="B26" s="23"/>
      <c r="C26" s="23"/>
      <c r="D26" s="23"/>
      <c r="E26" s="23"/>
      <c r="F26" s="23"/>
      <c r="G26" s="23"/>
      <c r="H26" s="23"/>
      <c r="I26" s="23"/>
      <c r="J26" s="23"/>
    </row>
    <row r="27" spans="1:10" x14ac:dyDescent="0.25">
      <c r="A27" s="23"/>
      <c r="B27" s="23"/>
      <c r="C27" s="23"/>
      <c r="D27" s="23"/>
      <c r="E27" s="23"/>
      <c r="F27" s="23"/>
      <c r="G27" s="23"/>
      <c r="H27" s="23"/>
      <c r="I27" s="23"/>
      <c r="J27" s="23"/>
    </row>
    <row r="28" spans="1:10" x14ac:dyDescent="0.25">
      <c r="A28" s="23"/>
      <c r="B28" s="23"/>
      <c r="C28" s="23"/>
      <c r="D28" s="23"/>
      <c r="E28" s="23"/>
      <c r="F28" s="23"/>
      <c r="G28" s="23"/>
      <c r="H28" s="23"/>
      <c r="I28" s="23"/>
      <c r="J28" s="23"/>
    </row>
    <row r="29" spans="1:10" x14ac:dyDescent="0.25">
      <c r="A29" s="23"/>
      <c r="B29" s="23"/>
      <c r="C29" s="23"/>
      <c r="D29" s="23"/>
      <c r="E29" s="23"/>
      <c r="F29" s="23"/>
      <c r="G29" s="23"/>
      <c r="H29" s="23"/>
      <c r="I29" s="23"/>
      <c r="J29" s="23"/>
    </row>
    <row r="30" spans="1:10" x14ac:dyDescent="0.25">
      <c r="A30" s="23"/>
      <c r="B30" s="23"/>
      <c r="C30" s="23"/>
      <c r="D30" s="23"/>
      <c r="E30" s="23"/>
      <c r="F30" s="23"/>
      <c r="G30" s="23"/>
      <c r="H30" s="23"/>
      <c r="I30" s="23"/>
      <c r="J30" s="23"/>
    </row>
    <row r="31" spans="1:10" x14ac:dyDescent="0.25">
      <c r="A31" s="23"/>
      <c r="B31" s="23"/>
      <c r="C31" s="23"/>
      <c r="D31" s="23"/>
      <c r="E31" s="23"/>
      <c r="F31" s="23"/>
      <c r="G31" s="23"/>
      <c r="H31" s="23"/>
      <c r="I31" s="23"/>
      <c r="J31" s="23"/>
    </row>
    <row r="32" spans="1:10" x14ac:dyDescent="0.25">
      <c r="A32" s="23"/>
      <c r="B32" s="23"/>
      <c r="C32" s="23"/>
      <c r="D32" s="23"/>
      <c r="E32" s="23"/>
      <c r="F32" s="23"/>
      <c r="G32" s="23"/>
      <c r="H32" s="23"/>
      <c r="I32" s="23"/>
      <c r="J32" s="23"/>
    </row>
    <row r="33" spans="1:10" x14ac:dyDescent="0.25">
      <c r="A33" s="23"/>
      <c r="B33" s="23"/>
      <c r="C33" s="23"/>
      <c r="D33" s="23"/>
      <c r="E33" s="23"/>
      <c r="F33" s="23"/>
      <c r="G33" s="23"/>
      <c r="H33" s="23"/>
      <c r="I33" s="23"/>
      <c r="J33" s="23"/>
    </row>
    <row r="34" spans="1:10" x14ac:dyDescent="0.25">
      <c r="A34" s="23"/>
      <c r="B34" s="23"/>
      <c r="C34" s="23"/>
      <c r="D34" s="23"/>
      <c r="E34" s="23"/>
      <c r="F34" s="23"/>
      <c r="G34" s="23"/>
      <c r="H34" s="23"/>
      <c r="I34" s="23"/>
      <c r="J34" s="23"/>
    </row>
  </sheetData>
  <mergeCells count="1">
    <mergeCell ref="A21:J34"/>
  </mergeCells>
  <phoneticPr fontId="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53232-390B-4B16-9838-3FBE50158546}">
  <dimension ref="A1:H18"/>
  <sheetViews>
    <sheetView workbookViewId="0">
      <selection activeCell="A19" sqref="A19"/>
    </sheetView>
  </sheetViews>
  <sheetFormatPr baseColWidth="10" defaultRowHeight="15" x14ac:dyDescent="0.25"/>
  <cols>
    <col min="1" max="1" width="28.7109375" bestFit="1" customWidth="1"/>
    <col min="4" max="4" width="21.42578125" bestFit="1" customWidth="1"/>
    <col min="8" max="8" width="81" customWidth="1"/>
  </cols>
  <sheetData>
    <row r="1" spans="1:8" x14ac:dyDescent="0.25">
      <c r="A1" s="3" t="s">
        <v>58</v>
      </c>
    </row>
    <row r="2" spans="1:8" x14ac:dyDescent="0.25">
      <c r="A2" s="53" t="s">
        <v>74</v>
      </c>
      <c r="B2" s="8"/>
      <c r="D2" s="1" t="s">
        <v>111</v>
      </c>
      <c r="G2" s="1" t="s">
        <v>113</v>
      </c>
    </row>
    <row r="3" spans="1:8" x14ac:dyDescent="0.25">
      <c r="A3" s="36" t="s">
        <v>104</v>
      </c>
      <c r="B3" s="37">
        <v>1.7</v>
      </c>
      <c r="D3" t="s">
        <v>112</v>
      </c>
      <c r="G3" t="s">
        <v>114</v>
      </c>
    </row>
    <row r="4" spans="1:8" x14ac:dyDescent="0.25">
      <c r="A4" s="36" t="s">
        <v>77</v>
      </c>
      <c r="B4" s="38">
        <v>0.03</v>
      </c>
    </row>
    <row r="5" spans="1:8" ht="30" x14ac:dyDescent="0.25">
      <c r="A5" s="36" t="s">
        <v>92</v>
      </c>
      <c r="B5" s="37">
        <v>39</v>
      </c>
      <c r="D5" t="s">
        <v>105</v>
      </c>
      <c r="E5" s="32">
        <f>B3+B3*B4</f>
        <v>1.7509999999999999</v>
      </c>
      <c r="G5" s="32">
        <f>E5/(B6-B4)</f>
        <v>39.000000000000007</v>
      </c>
      <c r="H5" s="55" t="s">
        <v>116</v>
      </c>
    </row>
    <row r="6" spans="1:8" x14ac:dyDescent="0.25">
      <c r="A6" s="36" t="s">
        <v>115</v>
      </c>
      <c r="B6" s="54">
        <f>'Ex. 9'!F9</f>
        <v>7.4897435897435888E-2</v>
      </c>
    </row>
    <row r="7" spans="1:8" x14ac:dyDescent="0.25">
      <c r="A7" s="33" t="s">
        <v>115</v>
      </c>
      <c r="B7" s="52">
        <f>'Ex. 9'!F3</f>
        <v>0.12200000000000001</v>
      </c>
    </row>
    <row r="10" spans="1:8" x14ac:dyDescent="0.25">
      <c r="A10" s="5" t="s">
        <v>117</v>
      </c>
      <c r="B10" s="56">
        <f>E5/(B7-B4)</f>
        <v>19.032608695652169</v>
      </c>
    </row>
    <row r="13" spans="1:8" x14ac:dyDescent="0.25">
      <c r="A13" s="23" t="s">
        <v>118</v>
      </c>
      <c r="B13" s="23"/>
      <c r="C13" s="23"/>
      <c r="D13" s="23"/>
      <c r="E13" s="23"/>
      <c r="F13" s="23"/>
      <c r="G13" s="23"/>
    </row>
    <row r="14" spans="1:8" x14ac:dyDescent="0.25">
      <c r="A14" s="23"/>
      <c r="B14" s="23"/>
      <c r="C14" s="23"/>
      <c r="D14" s="23"/>
      <c r="E14" s="23"/>
      <c r="F14" s="23"/>
      <c r="G14" s="23"/>
    </row>
    <row r="15" spans="1:8" x14ac:dyDescent="0.25">
      <c r="A15" s="23"/>
      <c r="B15" s="23"/>
      <c r="C15" s="23"/>
      <c r="D15" s="23"/>
      <c r="E15" s="23"/>
      <c r="F15" s="23"/>
      <c r="G15" s="23"/>
    </row>
    <row r="16" spans="1:8" x14ac:dyDescent="0.25">
      <c r="A16" s="23"/>
      <c r="B16" s="23"/>
      <c r="C16" s="23"/>
      <c r="D16" s="23"/>
      <c r="E16" s="23"/>
      <c r="F16" s="23"/>
      <c r="G16" s="23"/>
    </row>
    <row r="17" spans="1:7" x14ac:dyDescent="0.25">
      <c r="A17" s="23"/>
      <c r="B17" s="23"/>
      <c r="C17" s="23"/>
      <c r="D17" s="23"/>
      <c r="E17" s="23"/>
      <c r="F17" s="23"/>
      <c r="G17" s="23"/>
    </row>
    <row r="18" spans="1:7" x14ac:dyDescent="0.25">
      <c r="A18" s="23"/>
      <c r="B18" s="23"/>
      <c r="C18" s="23"/>
      <c r="D18" s="23"/>
      <c r="E18" s="23"/>
      <c r="F18" s="23"/>
      <c r="G18" s="23"/>
    </row>
  </sheetData>
  <mergeCells count="1">
    <mergeCell ref="A13:G1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D7C83-E900-4156-BB16-DD51A35D6AF0}">
  <dimension ref="A1:F17"/>
  <sheetViews>
    <sheetView workbookViewId="0">
      <selection activeCell="G17" sqref="G17"/>
    </sheetView>
  </sheetViews>
  <sheetFormatPr baseColWidth="10" defaultRowHeight="15" x14ac:dyDescent="0.25"/>
  <cols>
    <col min="1" max="1" width="45.28515625" bestFit="1" customWidth="1"/>
  </cols>
  <sheetData>
    <row r="1" spans="1:6" x14ac:dyDescent="0.25">
      <c r="A1" s="3" t="s">
        <v>119</v>
      </c>
    </row>
    <row r="2" spans="1:6" x14ac:dyDescent="0.25">
      <c r="A2" s="1" t="s">
        <v>93</v>
      </c>
      <c r="B2" s="4">
        <v>0.6</v>
      </c>
      <c r="C2" s="1" t="s">
        <v>115</v>
      </c>
      <c r="D2" s="4">
        <v>0.12</v>
      </c>
    </row>
    <row r="3" spans="1:6" x14ac:dyDescent="0.25">
      <c r="A3" s="1" t="s">
        <v>120</v>
      </c>
      <c r="B3" s="4">
        <v>0.05</v>
      </c>
      <c r="C3" s="1" t="s">
        <v>121</v>
      </c>
      <c r="D3" s="4">
        <v>0.05</v>
      </c>
    </row>
    <row r="4" spans="1:6" x14ac:dyDescent="0.25">
      <c r="A4" s="1" t="s">
        <v>94</v>
      </c>
      <c r="B4" s="4">
        <v>0.35</v>
      </c>
      <c r="C4" s="1" t="s">
        <v>123</v>
      </c>
      <c r="D4" s="4">
        <v>7.0000000000000007E-2</v>
      </c>
      <c r="E4" s="1" t="s">
        <v>122</v>
      </c>
      <c r="F4" s="28">
        <f>D4*(1-B6)</f>
        <v>4.9000000000000002E-2</v>
      </c>
    </row>
    <row r="6" spans="1:6" x14ac:dyDescent="0.25">
      <c r="A6" s="1" t="s">
        <v>47</v>
      </c>
      <c r="B6" s="4">
        <v>0.3</v>
      </c>
    </row>
    <row r="9" spans="1:6" x14ac:dyDescent="0.25">
      <c r="A9" s="5" t="s">
        <v>64</v>
      </c>
      <c r="B9" s="11">
        <f>B2*D2+B3*D3+B4*F4</f>
        <v>9.1649999999999995E-2</v>
      </c>
    </row>
    <row r="12" spans="1:6" x14ac:dyDescent="0.25">
      <c r="A12" s="23" t="s">
        <v>124</v>
      </c>
      <c r="B12" s="23"/>
      <c r="C12" s="23"/>
      <c r="D12" s="23"/>
      <c r="E12" s="23"/>
    </row>
    <row r="13" spans="1:6" x14ac:dyDescent="0.25">
      <c r="A13" s="23"/>
      <c r="B13" s="23"/>
      <c r="C13" s="23"/>
      <c r="D13" s="23"/>
      <c r="E13" s="23"/>
    </row>
    <row r="14" spans="1:6" x14ac:dyDescent="0.25">
      <c r="A14" s="23"/>
      <c r="B14" s="23"/>
      <c r="C14" s="23"/>
      <c r="D14" s="23"/>
      <c r="E14" s="23"/>
    </row>
    <row r="15" spans="1:6" x14ac:dyDescent="0.25">
      <c r="A15" s="23"/>
      <c r="B15" s="23"/>
      <c r="C15" s="23"/>
      <c r="D15" s="23"/>
      <c r="E15" s="23"/>
    </row>
    <row r="16" spans="1:6" x14ac:dyDescent="0.25">
      <c r="A16" s="23"/>
      <c r="B16" s="23"/>
      <c r="C16" s="23"/>
      <c r="D16" s="23"/>
      <c r="E16" s="23"/>
    </row>
    <row r="17" spans="1:5" x14ac:dyDescent="0.25">
      <c r="A17" s="23"/>
      <c r="B17" s="23"/>
      <c r="C17" s="23"/>
      <c r="D17" s="23"/>
      <c r="E17" s="23"/>
    </row>
  </sheetData>
  <mergeCells count="1">
    <mergeCell ref="A12:E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F7682-4722-4846-A118-CA83C8F209E5}">
  <dimension ref="A1:F36"/>
  <sheetViews>
    <sheetView topLeftCell="A4" workbookViewId="0">
      <selection activeCell="A37" sqref="A37"/>
    </sheetView>
  </sheetViews>
  <sheetFormatPr baseColWidth="10" defaultRowHeight="15" x14ac:dyDescent="0.25"/>
  <cols>
    <col min="1" max="1" width="28.7109375" style="1" bestFit="1" customWidth="1"/>
    <col min="2" max="2" width="14.140625" bestFit="1" customWidth="1"/>
    <col min="5" max="5" width="19.42578125" bestFit="1" customWidth="1"/>
    <col min="6" max="6" width="16.7109375" bestFit="1" customWidth="1"/>
  </cols>
  <sheetData>
    <row r="1" spans="1:6" x14ac:dyDescent="0.25">
      <c r="A1" s="3" t="s">
        <v>58</v>
      </c>
    </row>
    <row r="2" spans="1:6" x14ac:dyDescent="0.25">
      <c r="A2" s="44" t="s">
        <v>93</v>
      </c>
      <c r="B2" s="45"/>
      <c r="E2" s="3" t="s">
        <v>132</v>
      </c>
    </row>
    <row r="3" spans="1:6" x14ac:dyDescent="0.25">
      <c r="A3" s="46" t="s">
        <v>125</v>
      </c>
      <c r="B3" s="47">
        <v>8000000</v>
      </c>
      <c r="E3" s="25" t="s">
        <v>134</v>
      </c>
      <c r="F3" s="26">
        <f>B3*B5</f>
        <v>56000000</v>
      </c>
    </row>
    <row r="4" spans="1:6" x14ac:dyDescent="0.25">
      <c r="A4" s="46" t="s">
        <v>92</v>
      </c>
      <c r="B4" s="48">
        <v>73</v>
      </c>
      <c r="E4" t="s">
        <v>135</v>
      </c>
      <c r="F4" s="26">
        <f>B3*B4</f>
        <v>584000000</v>
      </c>
    </row>
    <row r="5" spans="1:6" x14ac:dyDescent="0.25">
      <c r="A5" s="46" t="s">
        <v>126</v>
      </c>
      <c r="B5" s="48">
        <v>7</v>
      </c>
    </row>
    <row r="8" spans="1:6" x14ac:dyDescent="0.25">
      <c r="A8" s="40" t="s">
        <v>129</v>
      </c>
      <c r="B8" s="9"/>
      <c r="E8" s="3" t="s">
        <v>133</v>
      </c>
    </row>
    <row r="9" spans="1:6" x14ac:dyDescent="0.25">
      <c r="A9" s="41" t="s">
        <v>4</v>
      </c>
      <c r="B9" s="42">
        <v>85000000</v>
      </c>
      <c r="E9" t="s">
        <v>136</v>
      </c>
      <c r="F9" s="62">
        <f>B9*B11</f>
        <v>82450000</v>
      </c>
    </row>
    <row r="10" spans="1:6" x14ac:dyDescent="0.25">
      <c r="A10" s="41" t="s">
        <v>127</v>
      </c>
      <c r="B10" s="43">
        <v>7.0000000000000007E-2</v>
      </c>
    </row>
    <row r="11" spans="1:6" x14ac:dyDescent="0.25">
      <c r="A11" s="41" t="s">
        <v>92</v>
      </c>
      <c r="B11" s="43">
        <v>0.97</v>
      </c>
    </row>
    <row r="12" spans="1:6" x14ac:dyDescent="0.25">
      <c r="A12" s="41" t="s">
        <v>1</v>
      </c>
      <c r="B12" s="42">
        <v>21</v>
      </c>
      <c r="C12" t="s">
        <v>2</v>
      </c>
    </row>
    <row r="14" spans="1:6" x14ac:dyDescent="0.25">
      <c r="A14" s="57" t="s">
        <v>128</v>
      </c>
      <c r="B14" s="58"/>
    </row>
    <row r="15" spans="1:6" x14ac:dyDescent="0.25">
      <c r="A15" s="59" t="s">
        <v>4</v>
      </c>
      <c r="B15" s="60">
        <v>50000000</v>
      </c>
      <c r="E15" t="s">
        <v>137</v>
      </c>
      <c r="F15" s="62">
        <f>B15*B17</f>
        <v>54000000</v>
      </c>
    </row>
    <row r="16" spans="1:6" x14ac:dyDescent="0.25">
      <c r="A16" s="59" t="s">
        <v>130</v>
      </c>
      <c r="B16" s="61">
        <v>0.08</v>
      </c>
    </row>
    <row r="17" spans="1:6" x14ac:dyDescent="0.25">
      <c r="A17" s="59" t="s">
        <v>92</v>
      </c>
      <c r="B17" s="61">
        <v>1.08</v>
      </c>
    </row>
    <row r="18" spans="1:6" x14ac:dyDescent="0.25">
      <c r="A18" s="59" t="s">
        <v>131</v>
      </c>
      <c r="B18" s="58">
        <v>6</v>
      </c>
      <c r="C18" t="s">
        <v>2</v>
      </c>
      <c r="E18" s="9" t="s">
        <v>138</v>
      </c>
      <c r="F18" s="63">
        <f>F9+F15</f>
        <v>136450000</v>
      </c>
    </row>
    <row r="21" spans="1:6" x14ac:dyDescent="0.25">
      <c r="A21" s="64" t="s">
        <v>139</v>
      </c>
      <c r="B21" s="5" t="s">
        <v>93</v>
      </c>
      <c r="C21" s="5" t="s">
        <v>94</v>
      </c>
    </row>
    <row r="22" spans="1:6" x14ac:dyDescent="0.25">
      <c r="A22" s="5" t="s">
        <v>140</v>
      </c>
      <c r="B22" s="13">
        <f>F3/(F18+F3)</f>
        <v>0.29098467134320605</v>
      </c>
      <c r="C22" s="11">
        <f>100%-B22</f>
        <v>0.70901532865679395</v>
      </c>
    </row>
    <row r="24" spans="1:6" x14ac:dyDescent="0.25">
      <c r="A24" s="64" t="s">
        <v>38</v>
      </c>
      <c r="B24" s="27"/>
      <c r="C24" s="27"/>
    </row>
    <row r="25" spans="1:6" x14ac:dyDescent="0.25">
      <c r="A25" s="5" t="s">
        <v>141</v>
      </c>
      <c r="B25" s="13">
        <f>F4/(F4+F18)</f>
        <v>0.810604483309043</v>
      </c>
      <c r="C25" s="11">
        <f>100%-B25</f>
        <v>0.189395516690957</v>
      </c>
    </row>
    <row r="28" spans="1:6" x14ac:dyDescent="0.25">
      <c r="A28" s="23" t="s">
        <v>142</v>
      </c>
      <c r="B28" s="23"/>
      <c r="C28" s="23"/>
      <c r="D28" s="23"/>
      <c r="E28" s="23"/>
      <c r="F28" s="23"/>
    </row>
    <row r="29" spans="1:6" x14ac:dyDescent="0.25">
      <c r="A29" s="23"/>
      <c r="B29" s="23"/>
      <c r="C29" s="23"/>
      <c r="D29" s="23"/>
      <c r="E29" s="23"/>
      <c r="F29" s="23"/>
    </row>
    <row r="30" spans="1:6" x14ac:dyDescent="0.25">
      <c r="A30" s="23"/>
      <c r="B30" s="23"/>
      <c r="C30" s="23"/>
      <c r="D30" s="23"/>
      <c r="E30" s="23"/>
      <c r="F30" s="23"/>
    </row>
    <row r="31" spans="1:6" x14ac:dyDescent="0.25">
      <c r="A31" s="23"/>
      <c r="B31" s="23"/>
      <c r="C31" s="23"/>
      <c r="D31" s="23"/>
      <c r="E31" s="23"/>
      <c r="F31" s="23"/>
    </row>
    <row r="32" spans="1:6" x14ac:dyDescent="0.25">
      <c r="A32" s="23"/>
      <c r="B32" s="23"/>
      <c r="C32" s="23"/>
      <c r="D32" s="23"/>
      <c r="E32" s="23"/>
      <c r="F32" s="23"/>
    </row>
    <row r="33" spans="1:6" x14ac:dyDescent="0.25">
      <c r="A33" s="23"/>
      <c r="B33" s="23"/>
      <c r="C33" s="23"/>
      <c r="D33" s="23"/>
      <c r="E33" s="23"/>
      <c r="F33" s="23"/>
    </row>
    <row r="34" spans="1:6" x14ac:dyDescent="0.25">
      <c r="A34" s="23"/>
      <c r="B34" s="23"/>
      <c r="C34" s="23"/>
      <c r="D34" s="23"/>
      <c r="E34" s="23"/>
      <c r="F34" s="23"/>
    </row>
    <row r="35" spans="1:6" x14ac:dyDescent="0.25">
      <c r="A35" s="23"/>
      <c r="B35" s="23"/>
      <c r="C35" s="23"/>
      <c r="D35" s="23"/>
      <c r="E35" s="23"/>
      <c r="F35" s="23"/>
    </row>
    <row r="36" spans="1:6" x14ac:dyDescent="0.25">
      <c r="A36" s="23"/>
      <c r="B36" s="23"/>
      <c r="C36" s="23"/>
      <c r="D36" s="23"/>
      <c r="E36" s="23"/>
      <c r="F36" s="23"/>
    </row>
  </sheetData>
  <mergeCells count="1">
    <mergeCell ref="A28:F3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7F3B7-9AE4-4397-A77A-B1BBA5C34FA3}">
  <dimension ref="A1:H16"/>
  <sheetViews>
    <sheetView workbookViewId="0">
      <selection activeCell="A17" sqref="A17"/>
    </sheetView>
  </sheetViews>
  <sheetFormatPr baseColWidth="10" defaultRowHeight="15" x14ac:dyDescent="0.25"/>
  <cols>
    <col min="1" max="1" width="24.28515625" bestFit="1" customWidth="1"/>
    <col min="6" max="6" width="24.42578125" bestFit="1" customWidth="1"/>
  </cols>
  <sheetData>
    <row r="1" spans="1:8" x14ac:dyDescent="0.25">
      <c r="A1" s="3" t="s">
        <v>143</v>
      </c>
      <c r="F1" s="1" t="s">
        <v>147</v>
      </c>
      <c r="H1" s="1" t="s">
        <v>148</v>
      </c>
    </row>
    <row r="2" spans="1:8" x14ac:dyDescent="0.25">
      <c r="A2" t="s">
        <v>144</v>
      </c>
      <c r="B2" s="4">
        <v>0.55000000000000004</v>
      </c>
      <c r="C2" t="s">
        <v>146</v>
      </c>
      <c r="F2" t="s">
        <v>67</v>
      </c>
      <c r="G2" s="4">
        <v>0.55000000000000004</v>
      </c>
      <c r="H2" s="65">
        <f>G2/(G2+G3)</f>
        <v>0.35483870967741937</v>
      </c>
    </row>
    <row r="3" spans="1:8" x14ac:dyDescent="0.25">
      <c r="A3" t="s">
        <v>115</v>
      </c>
      <c r="B3" s="4">
        <v>0.12</v>
      </c>
      <c r="F3" t="s">
        <v>68</v>
      </c>
      <c r="G3" s="4">
        <v>1</v>
      </c>
      <c r="H3" s="65">
        <f>G3/(G2+G3)</f>
        <v>0.64516129032258063</v>
      </c>
    </row>
    <row r="4" spans="1:8" x14ac:dyDescent="0.25">
      <c r="A4" t="s">
        <v>123</v>
      </c>
      <c r="B4" s="4">
        <v>0.04</v>
      </c>
      <c r="C4" t="s">
        <v>122</v>
      </c>
      <c r="D4" s="28">
        <f>B4*(1-B5)</f>
        <v>2.7999999999999997E-2</v>
      </c>
    </row>
    <row r="5" spans="1:8" x14ac:dyDescent="0.25">
      <c r="A5" t="s">
        <v>145</v>
      </c>
      <c r="B5" s="4">
        <v>0.3</v>
      </c>
    </row>
    <row r="8" spans="1:8" x14ac:dyDescent="0.25">
      <c r="A8" s="1" t="s">
        <v>64</v>
      </c>
      <c r="B8" s="28">
        <f>B3*H3+D4*H2</f>
        <v>8.7354838709677404E-2</v>
      </c>
    </row>
    <row r="10" spans="1:8" x14ac:dyDescent="0.25">
      <c r="A10" s="23" t="s">
        <v>149</v>
      </c>
      <c r="B10" s="23"/>
      <c r="C10" s="23"/>
      <c r="D10" s="23"/>
      <c r="E10" s="23"/>
      <c r="F10" s="23"/>
    </row>
    <row r="11" spans="1:8" x14ac:dyDescent="0.25">
      <c r="A11" s="23"/>
      <c r="B11" s="23"/>
      <c r="C11" s="23"/>
      <c r="D11" s="23"/>
      <c r="E11" s="23"/>
      <c r="F11" s="23"/>
    </row>
    <row r="12" spans="1:8" x14ac:dyDescent="0.25">
      <c r="A12" s="23"/>
      <c r="B12" s="23"/>
      <c r="C12" s="23"/>
      <c r="D12" s="23"/>
      <c r="E12" s="23"/>
      <c r="F12" s="23"/>
    </row>
    <row r="13" spans="1:8" x14ac:dyDescent="0.25">
      <c r="A13" s="23"/>
      <c r="B13" s="23"/>
      <c r="C13" s="23"/>
      <c r="D13" s="23"/>
      <c r="E13" s="23"/>
      <c r="F13" s="23"/>
    </row>
    <row r="14" spans="1:8" x14ac:dyDescent="0.25">
      <c r="A14" s="23"/>
      <c r="B14" s="23"/>
      <c r="C14" s="23"/>
      <c r="D14" s="23"/>
      <c r="E14" s="23"/>
      <c r="F14" s="23"/>
    </row>
    <row r="15" spans="1:8" x14ac:dyDescent="0.25">
      <c r="A15" s="23"/>
      <c r="B15" s="23"/>
      <c r="C15" s="23"/>
      <c r="D15" s="23"/>
      <c r="E15" s="23"/>
      <c r="F15" s="23"/>
    </row>
    <row r="16" spans="1:8" x14ac:dyDescent="0.25">
      <c r="A16" s="23"/>
      <c r="B16" s="23"/>
      <c r="C16" s="23"/>
      <c r="D16" s="23"/>
      <c r="E16" s="23"/>
      <c r="F16" s="23"/>
    </row>
  </sheetData>
  <mergeCells count="1">
    <mergeCell ref="A10:F1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E9D39-99CD-45C5-8DB9-A8848AD749ED}">
  <dimension ref="A1:L40"/>
  <sheetViews>
    <sheetView tabSelected="1" topLeftCell="A8" workbookViewId="0">
      <selection activeCell="E12" sqref="E12"/>
    </sheetView>
  </sheetViews>
  <sheetFormatPr baseColWidth="10" defaultRowHeight="15" x14ac:dyDescent="0.25"/>
  <cols>
    <col min="1" max="1" width="24" style="1" bestFit="1" customWidth="1"/>
    <col min="7" max="7" width="20.85546875" bestFit="1" customWidth="1"/>
    <col min="8" max="8" width="14.5703125" bestFit="1" customWidth="1"/>
    <col min="9" max="9" width="15.7109375" bestFit="1" customWidth="1"/>
  </cols>
  <sheetData>
    <row r="1" spans="1:12" x14ac:dyDescent="0.25">
      <c r="A1" s="3" t="s">
        <v>150</v>
      </c>
    </row>
    <row r="2" spans="1:12" x14ac:dyDescent="0.25">
      <c r="A2" s="44" t="s">
        <v>93</v>
      </c>
      <c r="B2" s="45"/>
      <c r="D2" s="1" t="s">
        <v>66</v>
      </c>
      <c r="G2" s="1" t="s">
        <v>160</v>
      </c>
    </row>
    <row r="3" spans="1:12" x14ac:dyDescent="0.25">
      <c r="A3" s="46" t="s">
        <v>151</v>
      </c>
      <c r="B3" s="47">
        <v>175000</v>
      </c>
      <c r="D3" t="s">
        <v>115</v>
      </c>
      <c r="E3" s="28">
        <f>B7+B5*B6</f>
        <v>0.127</v>
      </c>
      <c r="G3" t="s">
        <v>161</v>
      </c>
      <c r="H3" s="26">
        <f>B3*B4</f>
        <v>10150000</v>
      </c>
      <c r="I3" t="s">
        <v>68</v>
      </c>
      <c r="J3" s="12">
        <f>H3/(H3+H4)</f>
        <v>0.65909090909090906</v>
      </c>
    </row>
    <row r="4" spans="1:12" x14ac:dyDescent="0.25">
      <c r="A4" s="46" t="s">
        <v>152</v>
      </c>
      <c r="B4" s="48">
        <v>58</v>
      </c>
      <c r="G4" t="s">
        <v>162</v>
      </c>
      <c r="H4" s="26">
        <f>B11*H13</f>
        <v>5250000</v>
      </c>
      <c r="I4" t="s">
        <v>67</v>
      </c>
      <c r="J4" s="28">
        <f>100%-J3</f>
        <v>0.34090909090909094</v>
      </c>
    </row>
    <row r="5" spans="1:12" x14ac:dyDescent="0.25">
      <c r="A5" s="46" t="s">
        <v>62</v>
      </c>
      <c r="B5" s="66">
        <v>1.1000000000000001</v>
      </c>
    </row>
    <row r="6" spans="1:12" x14ac:dyDescent="0.25">
      <c r="A6" s="46" t="s">
        <v>73</v>
      </c>
      <c r="B6" s="49">
        <v>7.0000000000000007E-2</v>
      </c>
    </row>
    <row r="7" spans="1:12" x14ac:dyDescent="0.25">
      <c r="A7" s="46" t="s">
        <v>72</v>
      </c>
      <c r="B7" s="49">
        <v>0.05</v>
      </c>
    </row>
    <row r="10" spans="1:12" x14ac:dyDescent="0.25">
      <c r="A10" s="40" t="s">
        <v>94</v>
      </c>
      <c r="B10" s="9"/>
      <c r="D10" s="1" t="s">
        <v>98</v>
      </c>
      <c r="H10" t="s">
        <v>11</v>
      </c>
      <c r="I10" t="s">
        <v>12</v>
      </c>
      <c r="J10" t="s">
        <v>13</v>
      </c>
      <c r="K10" t="s">
        <v>14</v>
      </c>
      <c r="L10" t="s">
        <v>15</v>
      </c>
    </row>
    <row r="11" spans="1:12" x14ac:dyDescent="0.25">
      <c r="A11" s="41" t="s">
        <v>153</v>
      </c>
      <c r="B11" s="42">
        <v>5000</v>
      </c>
      <c r="D11" t="s">
        <v>123</v>
      </c>
      <c r="E11" s="12">
        <f>(H12+((L29-H13)/B14))/((L29+H13)/2)</f>
        <v>5.6585365853658538E-2</v>
      </c>
      <c r="H11" s="7"/>
      <c r="I11" s="8"/>
      <c r="J11" s="8"/>
      <c r="K11" s="8"/>
      <c r="L11" s="8"/>
    </row>
    <row r="12" spans="1:12" x14ac:dyDescent="0.25">
      <c r="A12" s="41" t="s">
        <v>154</v>
      </c>
      <c r="B12" s="43">
        <v>0.06</v>
      </c>
      <c r="D12" t="s">
        <v>122</v>
      </c>
      <c r="E12" s="28">
        <f>E11*(1-B16)</f>
        <v>3.6780487804878054E-2</v>
      </c>
      <c r="G12" s="10" t="s">
        <v>31</v>
      </c>
      <c r="H12" s="50">
        <f>$B$13*$B$12</f>
        <v>60</v>
      </c>
      <c r="I12" s="50">
        <f t="shared" ref="I12:L12" si="0">$B$13*$B$12</f>
        <v>60</v>
      </c>
      <c r="J12" s="50">
        <f t="shared" si="0"/>
        <v>60</v>
      </c>
      <c r="K12" s="50">
        <f t="shared" si="0"/>
        <v>60</v>
      </c>
      <c r="L12" s="50">
        <f t="shared" si="0"/>
        <v>60</v>
      </c>
    </row>
    <row r="13" spans="1:12" x14ac:dyDescent="0.25">
      <c r="A13" s="41" t="s">
        <v>4</v>
      </c>
      <c r="B13" s="42">
        <v>1000</v>
      </c>
      <c r="G13" s="10" t="s">
        <v>7</v>
      </c>
      <c r="H13" s="50">
        <f>B13*B15</f>
        <v>1050</v>
      </c>
    </row>
    <row r="14" spans="1:12" x14ac:dyDescent="0.25">
      <c r="A14" s="41" t="s">
        <v>1</v>
      </c>
      <c r="B14" s="9">
        <v>25</v>
      </c>
      <c r="C14" t="s">
        <v>2</v>
      </c>
      <c r="G14" s="15"/>
      <c r="H14" t="s">
        <v>16</v>
      </c>
      <c r="I14" t="s">
        <v>17</v>
      </c>
      <c r="J14" t="s">
        <v>18</v>
      </c>
      <c r="K14" t="s">
        <v>19</v>
      </c>
      <c r="L14" t="s">
        <v>20</v>
      </c>
    </row>
    <row r="15" spans="1:12" x14ac:dyDescent="0.25">
      <c r="A15" s="41" t="s">
        <v>92</v>
      </c>
      <c r="B15" s="43">
        <v>1.05</v>
      </c>
      <c r="G15" s="15"/>
      <c r="H15" s="8"/>
      <c r="I15" s="8"/>
      <c r="J15" s="8"/>
      <c r="K15" s="8"/>
      <c r="L15" s="8"/>
    </row>
    <row r="16" spans="1:12" x14ac:dyDescent="0.25">
      <c r="A16" s="41" t="s">
        <v>47</v>
      </c>
      <c r="B16" s="43">
        <v>0.35</v>
      </c>
      <c r="G16" s="10" t="s">
        <v>31</v>
      </c>
      <c r="H16" s="50">
        <f t="shared" ref="H16:L16" si="1">$B$13*$B$12</f>
        <v>60</v>
      </c>
      <c r="I16" s="50">
        <f t="shared" si="1"/>
        <v>60</v>
      </c>
      <c r="J16" s="50">
        <f t="shared" si="1"/>
        <v>60</v>
      </c>
      <c r="K16" s="50">
        <f t="shared" si="1"/>
        <v>60</v>
      </c>
      <c r="L16" s="50">
        <f t="shared" si="1"/>
        <v>60</v>
      </c>
    </row>
    <row r="17" spans="1:12" x14ac:dyDescent="0.25">
      <c r="G17" s="10" t="s">
        <v>7</v>
      </c>
    </row>
    <row r="18" spans="1:12" x14ac:dyDescent="0.25">
      <c r="H18" t="s">
        <v>21</v>
      </c>
      <c r="I18" t="s">
        <v>22</v>
      </c>
      <c r="J18" t="s">
        <v>23</v>
      </c>
      <c r="K18" t="s">
        <v>24</v>
      </c>
      <c r="L18" t="s">
        <v>25</v>
      </c>
    </row>
    <row r="19" spans="1:12" x14ac:dyDescent="0.25">
      <c r="A19" s="5" t="s">
        <v>163</v>
      </c>
      <c r="B19" s="11">
        <f>(E3*J3)+(E12*J4)</f>
        <v>9.6243348115299332E-2</v>
      </c>
      <c r="H19" s="8"/>
      <c r="I19" s="8"/>
      <c r="J19" s="8"/>
      <c r="K19" s="8"/>
      <c r="L19" s="8"/>
    </row>
    <row r="20" spans="1:12" x14ac:dyDescent="0.25">
      <c r="G20" s="10" t="s">
        <v>31</v>
      </c>
      <c r="H20" s="50">
        <f t="shared" ref="H20:L20" si="2">$B$13*$B$12</f>
        <v>60</v>
      </c>
      <c r="I20" s="50">
        <f t="shared" si="2"/>
        <v>60</v>
      </c>
      <c r="J20" s="50">
        <f t="shared" si="2"/>
        <v>60</v>
      </c>
      <c r="K20" s="50">
        <f t="shared" si="2"/>
        <v>60</v>
      </c>
      <c r="L20" s="50">
        <f t="shared" si="2"/>
        <v>60</v>
      </c>
    </row>
    <row r="21" spans="1:12" x14ac:dyDescent="0.25">
      <c r="G21" s="10" t="s">
        <v>7</v>
      </c>
    </row>
    <row r="22" spans="1:12" x14ac:dyDescent="0.25">
      <c r="H22" t="s">
        <v>26</v>
      </c>
      <c r="I22" t="s">
        <v>27</v>
      </c>
      <c r="J22" t="s">
        <v>28</v>
      </c>
      <c r="K22" t="s">
        <v>29</v>
      </c>
      <c r="L22" t="s">
        <v>30</v>
      </c>
    </row>
    <row r="23" spans="1:12" x14ac:dyDescent="0.25">
      <c r="H23" s="8"/>
      <c r="I23" s="8"/>
      <c r="J23" s="8"/>
      <c r="K23" s="8"/>
      <c r="L23" s="8"/>
    </row>
    <row r="24" spans="1:12" x14ac:dyDescent="0.25">
      <c r="G24" s="10" t="s">
        <v>31</v>
      </c>
      <c r="H24" s="50">
        <f t="shared" ref="H24:L24" si="3">$B$13*$B$12</f>
        <v>60</v>
      </c>
      <c r="I24" s="50">
        <f t="shared" si="3"/>
        <v>60</v>
      </c>
      <c r="J24" s="50">
        <f t="shared" si="3"/>
        <v>60</v>
      </c>
      <c r="K24" s="50">
        <f t="shared" si="3"/>
        <v>60</v>
      </c>
      <c r="L24" s="50">
        <f t="shared" si="3"/>
        <v>60</v>
      </c>
    </row>
    <row r="25" spans="1:12" x14ac:dyDescent="0.25">
      <c r="G25" s="10" t="s">
        <v>7</v>
      </c>
    </row>
    <row r="26" spans="1:12" x14ac:dyDescent="0.25">
      <c r="H26" t="s">
        <v>155</v>
      </c>
      <c r="I26" t="s">
        <v>156</v>
      </c>
      <c r="J26" t="s">
        <v>157</v>
      </c>
      <c r="K26" t="s">
        <v>158</v>
      </c>
      <c r="L26" t="s">
        <v>159</v>
      </c>
    </row>
    <row r="27" spans="1:12" x14ac:dyDescent="0.25">
      <c r="H27" s="8"/>
      <c r="I27" s="8"/>
      <c r="J27" s="8"/>
      <c r="K27" s="8"/>
      <c r="L27" s="8"/>
    </row>
    <row r="28" spans="1:12" x14ac:dyDescent="0.25">
      <c r="G28" s="10" t="s">
        <v>31</v>
      </c>
      <c r="H28" s="50">
        <f t="shared" ref="H28:L28" si="4">$B$13*$B$12</f>
        <v>60</v>
      </c>
      <c r="I28" s="50">
        <f t="shared" si="4"/>
        <v>60</v>
      </c>
      <c r="J28" s="50">
        <f t="shared" si="4"/>
        <v>60</v>
      </c>
      <c r="K28" s="50">
        <f t="shared" si="4"/>
        <v>60</v>
      </c>
      <c r="L28" s="50">
        <f t="shared" si="4"/>
        <v>60</v>
      </c>
    </row>
    <row r="29" spans="1:12" x14ac:dyDescent="0.25">
      <c r="G29" s="10" t="s">
        <v>7</v>
      </c>
      <c r="L29" s="62">
        <f>B13</f>
        <v>1000</v>
      </c>
    </row>
    <row r="31" spans="1:12" x14ac:dyDescent="0.25">
      <c r="A31" s="23" t="s">
        <v>164</v>
      </c>
      <c r="B31" s="23"/>
      <c r="C31" s="23"/>
      <c r="D31" s="23"/>
      <c r="E31" s="23"/>
      <c r="F31" s="23"/>
      <c r="G31" s="23"/>
      <c r="H31" s="23"/>
      <c r="I31" s="23"/>
      <c r="J31" s="23"/>
    </row>
    <row r="32" spans="1:12" x14ac:dyDescent="0.25">
      <c r="A32" s="23"/>
      <c r="B32" s="23"/>
      <c r="C32" s="23"/>
      <c r="D32" s="23"/>
      <c r="E32" s="23"/>
      <c r="F32" s="23"/>
      <c r="G32" s="23"/>
      <c r="H32" s="23"/>
      <c r="I32" s="23"/>
      <c r="J32" s="23"/>
    </row>
    <row r="33" spans="1:10" x14ac:dyDescent="0.25">
      <c r="A33" s="23"/>
      <c r="B33" s="23"/>
      <c r="C33" s="23"/>
      <c r="D33" s="23"/>
      <c r="E33" s="23"/>
      <c r="F33" s="23"/>
      <c r="G33" s="23"/>
      <c r="H33" s="23"/>
      <c r="I33" s="23"/>
      <c r="J33" s="23"/>
    </row>
    <row r="34" spans="1:10" x14ac:dyDescent="0.25">
      <c r="A34" s="23"/>
      <c r="B34" s="23"/>
      <c r="C34" s="23"/>
      <c r="D34" s="23"/>
      <c r="E34" s="23"/>
      <c r="F34" s="23"/>
      <c r="G34" s="23"/>
      <c r="H34" s="23"/>
      <c r="I34" s="23"/>
      <c r="J34" s="23"/>
    </row>
    <row r="35" spans="1:10" x14ac:dyDescent="0.25">
      <c r="A35" s="23"/>
      <c r="B35" s="23"/>
      <c r="C35" s="23"/>
      <c r="D35" s="23"/>
      <c r="E35" s="23"/>
      <c r="F35" s="23"/>
      <c r="G35" s="23"/>
      <c r="H35" s="23"/>
      <c r="I35" s="23"/>
      <c r="J35" s="23"/>
    </row>
    <row r="36" spans="1:10" x14ac:dyDescent="0.25">
      <c r="A36" s="23"/>
      <c r="B36" s="23"/>
      <c r="C36" s="23"/>
      <c r="D36" s="23"/>
      <c r="E36" s="23"/>
      <c r="F36" s="23"/>
      <c r="G36" s="23"/>
      <c r="H36" s="23"/>
      <c r="I36" s="23"/>
      <c r="J36" s="23"/>
    </row>
    <row r="37" spans="1:10" x14ac:dyDescent="0.25">
      <c r="A37" s="23"/>
      <c r="B37" s="23"/>
      <c r="C37" s="23"/>
      <c r="D37" s="23"/>
      <c r="E37" s="23"/>
      <c r="F37" s="23"/>
      <c r="G37" s="23"/>
      <c r="H37" s="23"/>
      <c r="I37" s="23"/>
      <c r="J37" s="23"/>
    </row>
    <row r="38" spans="1:10" x14ac:dyDescent="0.25">
      <c r="A38" s="23"/>
      <c r="B38" s="23"/>
      <c r="C38" s="23"/>
      <c r="D38" s="23"/>
      <c r="E38" s="23"/>
      <c r="F38" s="23"/>
      <c r="G38" s="23"/>
      <c r="H38" s="23"/>
      <c r="I38" s="23"/>
      <c r="J38" s="23"/>
    </row>
    <row r="39" spans="1:10" x14ac:dyDescent="0.25">
      <c r="A39" s="23"/>
      <c r="B39" s="23"/>
      <c r="C39" s="23"/>
      <c r="D39" s="23"/>
      <c r="E39" s="23"/>
      <c r="F39" s="23"/>
      <c r="G39" s="23"/>
      <c r="H39" s="23"/>
      <c r="I39" s="23"/>
      <c r="J39" s="23"/>
    </row>
    <row r="40" spans="1:10" x14ac:dyDescent="0.25">
      <c r="A40" s="23"/>
      <c r="B40" s="23"/>
      <c r="C40" s="23"/>
      <c r="D40" s="23"/>
      <c r="E40" s="23"/>
      <c r="F40" s="23"/>
      <c r="G40" s="23"/>
      <c r="H40" s="23"/>
      <c r="I40" s="23"/>
      <c r="J40" s="23"/>
    </row>
  </sheetData>
  <mergeCells count="1">
    <mergeCell ref="A31:J40"/>
  </mergeCells>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3BE26-D6B9-426C-883A-168EACBA24FA}">
  <dimension ref="A1:J25"/>
  <sheetViews>
    <sheetView workbookViewId="0">
      <selection activeCell="A2" sqref="A2:C2"/>
    </sheetView>
  </sheetViews>
  <sheetFormatPr baseColWidth="10" defaultRowHeight="15" x14ac:dyDescent="0.25"/>
  <cols>
    <col min="1" max="1" width="30" style="1" bestFit="1" customWidth="1"/>
    <col min="5" max="5" width="20.85546875" bestFit="1" customWidth="1"/>
  </cols>
  <sheetData>
    <row r="1" spans="1:10" x14ac:dyDescent="0.25">
      <c r="A1" s="3" t="s">
        <v>0</v>
      </c>
      <c r="F1" s="1" t="s">
        <v>11</v>
      </c>
      <c r="G1" s="1" t="s">
        <v>12</v>
      </c>
      <c r="H1" s="1" t="s">
        <v>13</v>
      </c>
      <c r="I1" s="1" t="s">
        <v>14</v>
      </c>
      <c r="J1" s="1" t="s">
        <v>15</v>
      </c>
    </row>
    <row r="2" spans="1:10" x14ac:dyDescent="0.25">
      <c r="A2" s="1" t="s">
        <v>1</v>
      </c>
      <c r="B2">
        <v>10</v>
      </c>
      <c r="C2" t="s">
        <v>2</v>
      </c>
      <c r="F2" s="7"/>
      <c r="G2" s="8"/>
      <c r="H2" s="8"/>
      <c r="I2" s="7"/>
      <c r="J2" s="8"/>
    </row>
    <row r="3" spans="1:10" x14ac:dyDescent="0.25">
      <c r="A3" s="1" t="s">
        <v>3</v>
      </c>
      <c r="B3" s="4">
        <v>0.08</v>
      </c>
      <c r="E3" s="10" t="s">
        <v>31</v>
      </c>
      <c r="F3" s="20">
        <f t="shared" ref="F3:H3" si="0">$B$3*$B$5</f>
        <v>80</v>
      </c>
      <c r="G3" s="20">
        <f t="shared" si="0"/>
        <v>80</v>
      </c>
      <c r="H3" s="20">
        <f t="shared" si="0"/>
        <v>80</v>
      </c>
      <c r="I3" s="20">
        <f>$B$3*$B$5</f>
        <v>80</v>
      </c>
      <c r="J3" s="20">
        <f>$B$3*$B$5</f>
        <v>80</v>
      </c>
    </row>
    <row r="4" spans="1:10" x14ac:dyDescent="0.25">
      <c r="A4" s="1" t="s">
        <v>44</v>
      </c>
      <c r="B4">
        <v>3</v>
      </c>
      <c r="C4" t="s">
        <v>2</v>
      </c>
      <c r="E4" s="10" t="s">
        <v>7</v>
      </c>
      <c r="F4" s="20">
        <f>B5*B8</f>
        <v>980</v>
      </c>
      <c r="I4" s="20">
        <f>B5*B6</f>
        <v>930</v>
      </c>
    </row>
    <row r="5" spans="1:10" x14ac:dyDescent="0.25">
      <c r="A5" s="1" t="s">
        <v>4</v>
      </c>
      <c r="B5" s="18">
        <v>1000</v>
      </c>
    </row>
    <row r="6" spans="1:10" x14ac:dyDescent="0.25">
      <c r="A6" s="1" t="s">
        <v>46</v>
      </c>
      <c r="B6" s="4">
        <v>0.93</v>
      </c>
      <c r="F6" s="1" t="s">
        <v>16</v>
      </c>
      <c r="G6" s="1" t="s">
        <v>17</v>
      </c>
      <c r="H6" s="1" t="s">
        <v>18</v>
      </c>
      <c r="I6" s="1" t="s">
        <v>19</v>
      </c>
      <c r="J6" s="1" t="s">
        <v>20</v>
      </c>
    </row>
    <row r="7" spans="1:10" x14ac:dyDescent="0.25">
      <c r="A7" s="1" t="s">
        <v>47</v>
      </c>
      <c r="B7" s="4">
        <v>0.3</v>
      </c>
      <c r="F7" s="8"/>
      <c r="G7" s="8"/>
      <c r="H7" s="8"/>
      <c r="I7" s="8"/>
      <c r="J7" s="8"/>
    </row>
    <row r="8" spans="1:10" x14ac:dyDescent="0.25">
      <c r="A8" s="1" t="s">
        <v>48</v>
      </c>
      <c r="B8" s="4">
        <v>0.98</v>
      </c>
      <c r="E8" s="10" t="s">
        <v>31</v>
      </c>
      <c r="F8" s="20">
        <f t="shared" ref="F8:J8" si="1">$B$3*$B$5</f>
        <v>80</v>
      </c>
      <c r="G8" s="20">
        <f t="shared" si="1"/>
        <v>80</v>
      </c>
      <c r="H8" s="20">
        <f t="shared" si="1"/>
        <v>80</v>
      </c>
      <c r="I8" s="20">
        <f t="shared" si="1"/>
        <v>80</v>
      </c>
      <c r="J8" s="20">
        <f t="shared" si="1"/>
        <v>80</v>
      </c>
    </row>
    <row r="9" spans="1:10" x14ac:dyDescent="0.25">
      <c r="E9" s="10" t="s">
        <v>36</v>
      </c>
      <c r="J9" s="20">
        <f>B5</f>
        <v>1000</v>
      </c>
    </row>
    <row r="11" spans="1:10" x14ac:dyDescent="0.25">
      <c r="A11" s="21" t="s">
        <v>49</v>
      </c>
      <c r="B11" s="22">
        <f>(F3+((B5-F4)/B2))/((B5+F4)/2)</f>
        <v>8.2828282828282834E-2</v>
      </c>
    </row>
    <row r="12" spans="1:10" x14ac:dyDescent="0.25">
      <c r="A12" s="5" t="s">
        <v>50</v>
      </c>
      <c r="B12" s="11">
        <f>B11*(1-B7)</f>
        <v>5.7979797979797978E-2</v>
      </c>
    </row>
    <row r="14" spans="1:10" x14ac:dyDescent="0.25">
      <c r="A14" s="3" t="s">
        <v>38</v>
      </c>
    </row>
    <row r="15" spans="1:10" x14ac:dyDescent="0.25">
      <c r="A15" s="1" t="s">
        <v>51</v>
      </c>
      <c r="B15" s="12">
        <f>((I3+(B5-I4)/(B2-B4))/((B5+I4)/2))</f>
        <v>9.3264248704663211E-2</v>
      </c>
    </row>
    <row r="16" spans="1:10" x14ac:dyDescent="0.25">
      <c r="A16" s="5" t="s">
        <v>52</v>
      </c>
      <c r="B16" s="11">
        <f>B15*(1-B7)</f>
        <v>6.5284974093264239E-2</v>
      </c>
    </row>
    <row r="18" spans="1:10" x14ac:dyDescent="0.25">
      <c r="A18" s="24" t="s">
        <v>53</v>
      </c>
      <c r="B18" s="24"/>
      <c r="C18" s="24"/>
      <c r="D18" s="24"/>
      <c r="E18" s="24"/>
      <c r="F18" s="24"/>
      <c r="G18" s="24"/>
      <c r="H18" s="24"/>
      <c r="I18" s="24"/>
      <c r="J18" s="24"/>
    </row>
    <row r="19" spans="1:10" x14ac:dyDescent="0.25">
      <c r="A19" s="24"/>
      <c r="B19" s="24"/>
      <c r="C19" s="24"/>
      <c r="D19" s="24"/>
      <c r="E19" s="24"/>
      <c r="F19" s="24"/>
      <c r="G19" s="24"/>
      <c r="H19" s="24"/>
      <c r="I19" s="24"/>
      <c r="J19" s="24"/>
    </row>
    <row r="20" spans="1:10" x14ac:dyDescent="0.25">
      <c r="A20" s="24"/>
      <c r="B20" s="24"/>
      <c r="C20" s="24"/>
      <c r="D20" s="24"/>
      <c r="E20" s="24"/>
      <c r="F20" s="24"/>
      <c r="G20" s="24"/>
      <c r="H20" s="24"/>
      <c r="I20" s="24"/>
      <c r="J20" s="24"/>
    </row>
    <row r="21" spans="1:10" x14ac:dyDescent="0.25">
      <c r="A21" s="24"/>
      <c r="B21" s="24"/>
      <c r="C21" s="24"/>
      <c r="D21" s="24"/>
      <c r="E21" s="24"/>
      <c r="F21" s="24"/>
      <c r="G21" s="24"/>
      <c r="H21" s="24"/>
      <c r="I21" s="24"/>
      <c r="J21" s="24"/>
    </row>
    <row r="22" spans="1:10" x14ac:dyDescent="0.25">
      <c r="A22" s="24"/>
      <c r="B22" s="24"/>
      <c r="C22" s="24"/>
      <c r="D22" s="24"/>
      <c r="E22" s="24"/>
      <c r="F22" s="24"/>
      <c r="G22" s="24"/>
      <c r="H22" s="24"/>
      <c r="I22" s="24"/>
      <c r="J22" s="24"/>
    </row>
    <row r="23" spans="1:10" x14ac:dyDescent="0.25">
      <c r="A23" s="24"/>
      <c r="B23" s="24"/>
      <c r="C23" s="24"/>
      <c r="D23" s="24"/>
      <c r="E23" s="24"/>
      <c r="F23" s="24"/>
      <c r="G23" s="24"/>
      <c r="H23" s="24"/>
      <c r="I23" s="24"/>
      <c r="J23" s="24"/>
    </row>
    <row r="24" spans="1:10" x14ac:dyDescent="0.25">
      <c r="A24" s="24"/>
      <c r="B24" s="24"/>
      <c r="C24" s="24"/>
      <c r="D24" s="24"/>
      <c r="E24" s="24"/>
      <c r="F24" s="24"/>
      <c r="G24" s="24"/>
      <c r="H24" s="24"/>
      <c r="I24" s="24"/>
      <c r="J24" s="24"/>
    </row>
    <row r="25" spans="1:10" x14ac:dyDescent="0.25">
      <c r="A25" s="24"/>
      <c r="B25" s="24"/>
      <c r="C25" s="24"/>
      <c r="D25" s="24"/>
      <c r="E25" s="24"/>
      <c r="F25" s="24"/>
      <c r="G25" s="24"/>
      <c r="H25" s="24"/>
      <c r="I25" s="24"/>
      <c r="J25" s="24"/>
    </row>
  </sheetData>
  <mergeCells count="1">
    <mergeCell ref="A18:J25"/>
  </mergeCells>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81F45-3AAE-4DB3-9C3D-C2B102E3FF7B}">
  <dimension ref="A1:P20"/>
  <sheetViews>
    <sheetView workbookViewId="0">
      <selection activeCell="A21" sqref="A21"/>
    </sheetView>
  </sheetViews>
  <sheetFormatPr baseColWidth="10" defaultRowHeight="15" x14ac:dyDescent="0.25"/>
  <cols>
    <col min="1" max="1" width="24.85546875" style="1" bestFit="1" customWidth="1"/>
    <col min="2" max="2" width="13" bestFit="1" customWidth="1"/>
    <col min="6" max="6" width="20.85546875" bestFit="1" customWidth="1"/>
  </cols>
  <sheetData>
    <row r="1" spans="1:16" x14ac:dyDescent="0.25">
      <c r="A1" s="3" t="s">
        <v>0</v>
      </c>
      <c r="G1" s="1" t="s">
        <v>11</v>
      </c>
      <c r="H1" s="1" t="s">
        <v>12</v>
      </c>
      <c r="I1" s="1" t="s">
        <v>13</v>
      </c>
      <c r="J1" s="1" t="s">
        <v>14</v>
      </c>
      <c r="K1" s="1" t="s">
        <v>15</v>
      </c>
      <c r="L1" s="1" t="s">
        <v>16</v>
      </c>
      <c r="M1" s="1" t="s">
        <v>17</v>
      </c>
      <c r="N1" s="1" t="s">
        <v>18</v>
      </c>
      <c r="O1" s="1" t="s">
        <v>19</v>
      </c>
      <c r="P1" s="1" t="s">
        <v>20</v>
      </c>
    </row>
    <row r="2" spans="1:16" x14ac:dyDescent="0.25">
      <c r="A2" s="1" t="s">
        <v>1</v>
      </c>
      <c r="B2">
        <v>20</v>
      </c>
      <c r="C2" t="s">
        <v>2</v>
      </c>
      <c r="G2" s="6"/>
      <c r="H2" s="6"/>
      <c r="I2" s="6"/>
      <c r="J2" s="7"/>
      <c r="K2" s="8"/>
      <c r="L2" s="8"/>
      <c r="M2" s="8"/>
      <c r="N2" s="8"/>
      <c r="O2" s="8"/>
      <c r="P2" s="8"/>
    </row>
    <row r="3" spans="1:16" x14ac:dyDescent="0.25">
      <c r="A3" s="1" t="s">
        <v>44</v>
      </c>
      <c r="B3">
        <v>3</v>
      </c>
      <c r="C3" t="s">
        <v>6</v>
      </c>
      <c r="F3" s="10" t="s">
        <v>31</v>
      </c>
      <c r="J3" s="19" t="s">
        <v>54</v>
      </c>
      <c r="K3" s="19" t="s">
        <v>54</v>
      </c>
      <c r="L3" s="19" t="s">
        <v>54</v>
      </c>
      <c r="M3" s="19" t="s">
        <v>54</v>
      </c>
      <c r="N3" s="19" t="s">
        <v>54</v>
      </c>
      <c r="O3" s="19" t="s">
        <v>54</v>
      </c>
      <c r="P3" s="19" t="s">
        <v>54</v>
      </c>
    </row>
    <row r="4" spans="1:16" x14ac:dyDescent="0.25">
      <c r="A4" s="1" t="s">
        <v>7</v>
      </c>
      <c r="B4" s="4">
        <v>0.66</v>
      </c>
      <c r="F4" s="10" t="s">
        <v>7</v>
      </c>
      <c r="J4" s="20">
        <f>B4*B5</f>
        <v>660</v>
      </c>
    </row>
    <row r="5" spans="1:16" x14ac:dyDescent="0.25">
      <c r="A5" s="1" t="s">
        <v>4</v>
      </c>
      <c r="B5" s="18">
        <v>1000</v>
      </c>
      <c r="G5" s="1" t="s">
        <v>21</v>
      </c>
      <c r="H5" s="1" t="s">
        <v>22</v>
      </c>
      <c r="I5" s="1" t="s">
        <v>23</v>
      </c>
      <c r="J5" s="1" t="s">
        <v>24</v>
      </c>
      <c r="K5" s="1" t="s">
        <v>25</v>
      </c>
      <c r="L5" s="1" t="s">
        <v>26</v>
      </c>
      <c r="M5" s="1" t="s">
        <v>27</v>
      </c>
      <c r="N5" s="1" t="s">
        <v>28</v>
      </c>
      <c r="O5" s="1" t="s">
        <v>29</v>
      </c>
      <c r="P5" s="1" t="s">
        <v>30</v>
      </c>
    </row>
    <row r="6" spans="1:16" x14ac:dyDescent="0.25">
      <c r="A6" s="1" t="s">
        <v>47</v>
      </c>
      <c r="B6" s="4">
        <v>0.3</v>
      </c>
      <c r="G6" s="8"/>
      <c r="H6" s="8"/>
      <c r="I6" s="8"/>
      <c r="J6" s="8"/>
      <c r="K6" s="8"/>
      <c r="L6" s="8"/>
      <c r="M6" s="8"/>
      <c r="N6" s="8"/>
      <c r="O6" s="8"/>
      <c r="P6" s="8"/>
    </row>
    <row r="7" spans="1:16" x14ac:dyDescent="0.25">
      <c r="F7" s="10" t="s">
        <v>31</v>
      </c>
      <c r="G7" s="19" t="s">
        <v>54</v>
      </c>
      <c r="H7" s="19" t="s">
        <v>54</v>
      </c>
      <c r="I7" s="19" t="s">
        <v>54</v>
      </c>
      <c r="J7" s="19" t="s">
        <v>54</v>
      </c>
      <c r="K7" s="19" t="s">
        <v>54</v>
      </c>
      <c r="L7" s="19" t="s">
        <v>54</v>
      </c>
      <c r="M7" s="19" t="s">
        <v>54</v>
      </c>
      <c r="N7" s="19" t="s">
        <v>54</v>
      </c>
      <c r="O7" s="19" t="s">
        <v>54</v>
      </c>
      <c r="P7" s="19" t="s">
        <v>54</v>
      </c>
    </row>
    <row r="8" spans="1:16" x14ac:dyDescent="0.25">
      <c r="F8" s="10" t="s">
        <v>36</v>
      </c>
      <c r="P8" s="20">
        <f>B5</f>
        <v>1000</v>
      </c>
    </row>
    <row r="9" spans="1:16" x14ac:dyDescent="0.25">
      <c r="A9" s="1" t="s">
        <v>56</v>
      </c>
      <c r="B9" s="12">
        <f>((B5/J4)^(1/(B2-B3)))-1</f>
        <v>2.4743241321180998E-2</v>
      </c>
    </row>
    <row r="10" spans="1:16" x14ac:dyDescent="0.25">
      <c r="A10" s="5" t="s">
        <v>55</v>
      </c>
      <c r="B10" s="11">
        <f>B9*(1-B6)</f>
        <v>1.7320268924826698E-2</v>
      </c>
    </row>
    <row r="13" spans="1:16" x14ac:dyDescent="0.25">
      <c r="A13" s="24" t="s">
        <v>57</v>
      </c>
      <c r="B13" s="24"/>
      <c r="C13" s="24"/>
      <c r="D13" s="24"/>
      <c r="E13" s="24"/>
      <c r="F13" s="24"/>
      <c r="G13" s="24"/>
      <c r="H13" s="24"/>
    </row>
    <row r="14" spans="1:16" x14ac:dyDescent="0.25">
      <c r="A14" s="24"/>
      <c r="B14" s="24"/>
      <c r="C14" s="24"/>
      <c r="D14" s="24"/>
      <c r="E14" s="24"/>
      <c r="F14" s="24"/>
      <c r="G14" s="24"/>
      <c r="H14" s="24"/>
    </row>
    <row r="15" spans="1:16" x14ac:dyDescent="0.25">
      <c r="A15" s="24"/>
      <c r="B15" s="24"/>
      <c r="C15" s="24"/>
      <c r="D15" s="24"/>
      <c r="E15" s="24"/>
      <c r="F15" s="24"/>
      <c r="G15" s="24"/>
      <c r="H15" s="24"/>
    </row>
    <row r="16" spans="1:16" x14ac:dyDescent="0.25">
      <c r="A16" s="24"/>
      <c r="B16" s="24"/>
      <c r="C16" s="24"/>
      <c r="D16" s="24"/>
      <c r="E16" s="24"/>
      <c r="F16" s="24"/>
      <c r="G16" s="24"/>
      <c r="H16" s="24"/>
    </row>
    <row r="17" spans="1:8" x14ac:dyDescent="0.25">
      <c r="A17" s="24"/>
      <c r="B17" s="24"/>
      <c r="C17" s="24"/>
      <c r="D17" s="24"/>
      <c r="E17" s="24"/>
      <c r="F17" s="24"/>
      <c r="G17" s="24"/>
      <c r="H17" s="24"/>
    </row>
    <row r="18" spans="1:8" x14ac:dyDescent="0.25">
      <c r="A18" s="24"/>
      <c r="B18" s="24"/>
      <c r="C18" s="24"/>
      <c r="D18" s="24"/>
      <c r="E18" s="24"/>
      <c r="F18" s="24"/>
      <c r="G18" s="24"/>
      <c r="H18" s="24"/>
    </row>
    <row r="19" spans="1:8" x14ac:dyDescent="0.25">
      <c r="A19" s="24"/>
      <c r="B19" s="24"/>
      <c r="C19" s="24"/>
      <c r="D19" s="24"/>
      <c r="E19" s="24"/>
      <c r="F19" s="24"/>
      <c r="G19" s="24"/>
      <c r="H19" s="24"/>
    </row>
    <row r="20" spans="1:8" x14ac:dyDescent="0.25">
      <c r="A20" s="24"/>
      <c r="B20" s="24"/>
      <c r="C20" s="24"/>
      <c r="D20" s="24"/>
      <c r="E20" s="24"/>
      <c r="F20" s="24"/>
      <c r="G20" s="24"/>
      <c r="H20" s="24"/>
    </row>
  </sheetData>
  <mergeCells count="1">
    <mergeCell ref="A13:H20"/>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C6E7F-1893-4543-9922-2064CE3ADA36}">
  <dimension ref="A1:I19"/>
  <sheetViews>
    <sheetView workbookViewId="0">
      <selection activeCell="H14" sqref="H14"/>
    </sheetView>
  </sheetViews>
  <sheetFormatPr baseColWidth="10" defaultRowHeight="15" x14ac:dyDescent="0.25"/>
  <cols>
    <col min="1" max="1" width="28.7109375" style="1" bestFit="1" customWidth="1"/>
    <col min="4" max="4" width="20.42578125" bestFit="1" customWidth="1"/>
    <col min="7" max="7" width="13.140625" bestFit="1" customWidth="1"/>
    <col min="8" max="8" width="9.42578125" bestFit="1" customWidth="1"/>
    <col min="9" max="9" width="14.140625" bestFit="1" customWidth="1"/>
  </cols>
  <sheetData>
    <row r="1" spans="1:9" x14ac:dyDescent="0.25">
      <c r="A1" s="3" t="s">
        <v>58</v>
      </c>
    </row>
    <row r="2" spans="1:9" x14ac:dyDescent="0.25">
      <c r="A2" s="1" t="s">
        <v>59</v>
      </c>
      <c r="B2" s="4">
        <v>0.4</v>
      </c>
      <c r="G2" s="1" t="s">
        <v>65</v>
      </c>
    </row>
    <row r="3" spans="1:9" x14ac:dyDescent="0.25">
      <c r="A3" s="1" t="s">
        <v>9</v>
      </c>
      <c r="B3" s="4">
        <v>0.06</v>
      </c>
      <c r="D3" t="s">
        <v>39</v>
      </c>
      <c r="E3" s="28">
        <f>B3*(1-B7)</f>
        <v>3.9E-2</v>
      </c>
      <c r="G3" t="s">
        <v>66</v>
      </c>
      <c r="H3" s="12">
        <f>B4+(B5*B6)</f>
        <v>7.0000000000000007E-2</v>
      </c>
      <c r="I3" s="26"/>
    </row>
    <row r="4" spans="1:9" x14ac:dyDescent="0.25">
      <c r="A4" s="1" t="s">
        <v>60</v>
      </c>
      <c r="B4" s="4">
        <v>0.03</v>
      </c>
    </row>
    <row r="5" spans="1:9" x14ac:dyDescent="0.25">
      <c r="A5" s="1" t="s">
        <v>61</v>
      </c>
      <c r="B5" s="4">
        <v>0.08</v>
      </c>
    </row>
    <row r="6" spans="1:9" x14ac:dyDescent="0.25">
      <c r="A6" s="1" t="s">
        <v>62</v>
      </c>
      <c r="B6" s="29">
        <v>0.5</v>
      </c>
      <c r="C6" t="s">
        <v>63</v>
      </c>
    </row>
    <row r="7" spans="1:9" x14ac:dyDescent="0.25">
      <c r="A7" s="1" t="s">
        <v>47</v>
      </c>
      <c r="B7" s="4">
        <v>0.35</v>
      </c>
    </row>
    <row r="9" spans="1:9" x14ac:dyDescent="0.25">
      <c r="D9" s="1" t="s">
        <v>67</v>
      </c>
      <c r="E9" s="1" t="s">
        <v>68</v>
      </c>
    </row>
    <row r="10" spans="1:9" x14ac:dyDescent="0.25">
      <c r="A10" s="5" t="s">
        <v>64</v>
      </c>
      <c r="B10" s="11">
        <f>E3*D10+E10*H3</f>
        <v>5.7600000000000005E-2</v>
      </c>
      <c r="D10" s="4">
        <f>B2</f>
        <v>0.4</v>
      </c>
      <c r="E10" s="28">
        <f>100%-D10</f>
        <v>0.6</v>
      </c>
    </row>
    <row r="13" spans="1:9" x14ac:dyDescent="0.25">
      <c r="A13" s="24" t="s">
        <v>69</v>
      </c>
      <c r="B13" s="24"/>
      <c r="C13" s="24"/>
      <c r="D13" s="24"/>
      <c r="E13" s="24"/>
      <c r="F13" s="24"/>
    </row>
    <row r="14" spans="1:9" x14ac:dyDescent="0.25">
      <c r="A14" s="24"/>
      <c r="B14" s="24"/>
      <c r="C14" s="24"/>
      <c r="D14" s="24"/>
      <c r="E14" s="24"/>
      <c r="F14" s="24"/>
    </row>
    <row r="15" spans="1:9" x14ac:dyDescent="0.25">
      <c r="A15" s="24"/>
      <c r="B15" s="24"/>
      <c r="C15" s="24"/>
      <c r="D15" s="24"/>
      <c r="E15" s="24"/>
      <c r="F15" s="24"/>
    </row>
    <row r="16" spans="1:9" x14ac:dyDescent="0.25">
      <c r="A16" s="24"/>
      <c r="B16" s="24"/>
      <c r="C16" s="24"/>
      <c r="D16" s="24"/>
      <c r="E16" s="24"/>
      <c r="F16" s="24"/>
    </row>
    <row r="17" spans="1:6" x14ac:dyDescent="0.25">
      <c r="A17" s="24"/>
      <c r="B17" s="24"/>
      <c r="C17" s="24"/>
      <c r="D17" s="24"/>
      <c r="E17" s="24"/>
      <c r="F17" s="24"/>
    </row>
    <row r="18" spans="1:6" x14ac:dyDescent="0.25">
      <c r="A18" s="24"/>
      <c r="B18" s="24"/>
      <c r="C18" s="24"/>
      <c r="D18" s="24"/>
      <c r="E18" s="24"/>
      <c r="F18" s="24"/>
    </row>
    <row r="19" spans="1:6" x14ac:dyDescent="0.25">
      <c r="A19" s="24"/>
      <c r="B19" s="24"/>
      <c r="C19" s="24"/>
      <c r="D19" s="24"/>
      <c r="E19" s="24"/>
      <c r="F19" s="24"/>
    </row>
  </sheetData>
  <mergeCells count="1">
    <mergeCell ref="A13:F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1B17E-C25E-4764-B562-08C1FFA15119}">
  <dimension ref="A1:G22"/>
  <sheetViews>
    <sheetView workbookViewId="0">
      <selection activeCell="A7" sqref="A7:B10"/>
    </sheetView>
  </sheetViews>
  <sheetFormatPr baseColWidth="10" defaultRowHeight="15" x14ac:dyDescent="0.25"/>
  <cols>
    <col min="1" max="1" width="28.140625" style="1" bestFit="1" customWidth="1"/>
  </cols>
  <sheetData>
    <row r="1" spans="1:7" x14ac:dyDescent="0.25">
      <c r="A1" s="3" t="s">
        <v>70</v>
      </c>
    </row>
    <row r="2" spans="1:7" x14ac:dyDescent="0.25">
      <c r="A2" s="33" t="s">
        <v>75</v>
      </c>
      <c r="B2" s="34"/>
      <c r="D2" s="1" t="s">
        <v>66</v>
      </c>
    </row>
    <row r="3" spans="1:7" x14ac:dyDescent="0.25">
      <c r="A3" s="33" t="s">
        <v>72</v>
      </c>
      <c r="B3" s="35">
        <v>0.06</v>
      </c>
      <c r="D3" s="31">
        <f>B3+B4*B5</f>
        <v>0.14400000000000002</v>
      </c>
    </row>
    <row r="4" spans="1:7" x14ac:dyDescent="0.25">
      <c r="A4" s="33" t="s">
        <v>62</v>
      </c>
      <c r="B4" s="34">
        <v>1.2</v>
      </c>
    </row>
    <row r="5" spans="1:7" x14ac:dyDescent="0.25">
      <c r="A5" s="33" t="s">
        <v>73</v>
      </c>
      <c r="B5" s="35">
        <v>7.0000000000000007E-2</v>
      </c>
    </row>
    <row r="7" spans="1:7" x14ac:dyDescent="0.25">
      <c r="A7" s="36" t="s">
        <v>74</v>
      </c>
      <c r="B7" s="8"/>
      <c r="F7" s="1" t="s">
        <v>79</v>
      </c>
    </row>
    <row r="8" spans="1:7" x14ac:dyDescent="0.25">
      <c r="A8" s="36" t="s">
        <v>76</v>
      </c>
      <c r="B8" s="37">
        <v>2</v>
      </c>
      <c r="D8" s="31">
        <f>(F8/B10)+B9</f>
        <v>9.8666666666666666E-2</v>
      </c>
      <c r="F8" s="32">
        <f>B8+B8*B9</f>
        <v>2.06</v>
      </c>
      <c r="G8" t="s">
        <v>80</v>
      </c>
    </row>
    <row r="9" spans="1:7" x14ac:dyDescent="0.25">
      <c r="A9" s="36" t="s">
        <v>77</v>
      </c>
      <c r="B9" s="38">
        <v>0.03</v>
      </c>
      <c r="D9" s="28">
        <f>F11+B9</f>
        <v>9.8666666666666666E-2</v>
      </c>
    </row>
    <row r="10" spans="1:7" x14ac:dyDescent="0.25">
      <c r="A10" s="36" t="s">
        <v>78</v>
      </c>
      <c r="B10" s="37">
        <v>30</v>
      </c>
      <c r="F10" s="1" t="s">
        <v>81</v>
      </c>
    </row>
    <row r="11" spans="1:7" x14ac:dyDescent="0.25">
      <c r="B11" s="30"/>
      <c r="F11" s="12">
        <f>F8/B10</f>
        <v>6.8666666666666668E-2</v>
      </c>
      <c r="G11" t="s">
        <v>82</v>
      </c>
    </row>
    <row r="13" spans="1:7" x14ac:dyDescent="0.25">
      <c r="A13" s="5" t="s">
        <v>83</v>
      </c>
      <c r="B13" s="13">
        <f>(D3+D8)/2</f>
        <v>0.12133333333333335</v>
      </c>
    </row>
    <row r="16" spans="1:7" x14ac:dyDescent="0.25">
      <c r="A16" s="23" t="s">
        <v>87</v>
      </c>
      <c r="B16" s="23"/>
      <c r="C16" s="23"/>
      <c r="D16" s="23"/>
      <c r="E16" s="23"/>
      <c r="F16" s="23"/>
    </row>
    <row r="17" spans="1:6" x14ac:dyDescent="0.25">
      <c r="A17" s="23"/>
      <c r="B17" s="23"/>
      <c r="C17" s="23"/>
      <c r="D17" s="23"/>
      <c r="E17" s="23"/>
      <c r="F17" s="23"/>
    </row>
    <row r="18" spans="1:6" x14ac:dyDescent="0.25">
      <c r="A18" s="23"/>
      <c r="B18" s="23"/>
      <c r="C18" s="23"/>
      <c r="D18" s="23"/>
      <c r="E18" s="23"/>
      <c r="F18" s="23"/>
    </row>
    <row r="19" spans="1:6" x14ac:dyDescent="0.25">
      <c r="A19" s="23"/>
      <c r="B19" s="23"/>
      <c r="C19" s="23"/>
      <c r="D19" s="23"/>
      <c r="E19" s="23"/>
      <c r="F19" s="23"/>
    </row>
    <row r="20" spans="1:6" x14ac:dyDescent="0.25">
      <c r="A20" s="23"/>
      <c r="B20" s="23"/>
      <c r="C20" s="23"/>
      <c r="D20" s="23"/>
      <c r="E20" s="23"/>
      <c r="F20" s="23"/>
    </row>
    <row r="21" spans="1:6" x14ac:dyDescent="0.25">
      <c r="A21" s="23"/>
      <c r="B21" s="23"/>
      <c r="C21" s="23"/>
      <c r="D21" s="23"/>
      <c r="E21" s="23"/>
      <c r="F21" s="23"/>
    </row>
    <row r="22" spans="1:6" x14ac:dyDescent="0.25">
      <c r="A22" s="23"/>
      <c r="B22" s="23"/>
      <c r="C22" s="23"/>
      <c r="D22" s="23"/>
      <c r="E22" s="23"/>
      <c r="F22" s="23"/>
    </row>
  </sheetData>
  <mergeCells count="1">
    <mergeCell ref="A16:F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E051A-B9C4-4239-9E77-024FD5B814AB}">
  <dimension ref="A1:G14"/>
  <sheetViews>
    <sheetView workbookViewId="0">
      <selection activeCell="C15" sqref="C15"/>
    </sheetView>
  </sheetViews>
  <sheetFormatPr baseColWidth="10" defaultRowHeight="15" x14ac:dyDescent="0.25"/>
  <cols>
    <col min="1" max="1" width="34.5703125" style="1" bestFit="1" customWidth="1"/>
  </cols>
  <sheetData>
    <row r="1" spans="1:7" x14ac:dyDescent="0.25">
      <c r="A1" s="3" t="s">
        <v>84</v>
      </c>
    </row>
    <row r="2" spans="1:7" x14ac:dyDescent="0.25">
      <c r="A2" s="1" t="s">
        <v>85</v>
      </c>
      <c r="B2" s="30">
        <v>100</v>
      </c>
    </row>
    <row r="3" spans="1:7" x14ac:dyDescent="0.25">
      <c r="A3" s="1" t="s">
        <v>86</v>
      </c>
      <c r="B3" s="4">
        <v>0.06</v>
      </c>
      <c r="C3" s="32">
        <f>B2*B3</f>
        <v>6</v>
      </c>
    </row>
    <row r="4" spans="1:7" x14ac:dyDescent="0.25">
      <c r="A4" s="1" t="s">
        <v>88</v>
      </c>
      <c r="B4" s="30">
        <v>84</v>
      </c>
    </row>
    <row r="7" spans="1:7" x14ac:dyDescent="0.25">
      <c r="A7" s="5" t="s">
        <v>89</v>
      </c>
      <c r="B7" s="13">
        <f>C3/B4</f>
        <v>7.1428571428571425E-2</v>
      </c>
    </row>
    <row r="10" spans="1:7" x14ac:dyDescent="0.25">
      <c r="A10" s="24" t="s">
        <v>90</v>
      </c>
      <c r="B10" s="24"/>
      <c r="C10" s="24"/>
      <c r="D10" s="24"/>
      <c r="E10" s="24"/>
      <c r="F10" s="24"/>
      <c r="G10" s="24"/>
    </row>
    <row r="11" spans="1:7" x14ac:dyDescent="0.25">
      <c r="A11" s="24"/>
      <c r="B11" s="24"/>
      <c r="C11" s="24"/>
      <c r="D11" s="24"/>
      <c r="E11" s="24"/>
      <c r="F11" s="24"/>
      <c r="G11" s="24"/>
    </row>
    <row r="12" spans="1:7" x14ac:dyDescent="0.25">
      <c r="A12" s="24"/>
      <c r="B12" s="24"/>
      <c r="C12" s="24"/>
      <c r="D12" s="24"/>
      <c r="E12" s="24"/>
      <c r="F12" s="24"/>
      <c r="G12" s="24"/>
    </row>
    <row r="13" spans="1:7" x14ac:dyDescent="0.25">
      <c r="A13" s="24"/>
      <c r="B13" s="24"/>
      <c r="C13" s="24"/>
      <c r="D13" s="24"/>
      <c r="E13" s="24"/>
      <c r="F13" s="24"/>
      <c r="G13" s="24"/>
    </row>
    <row r="14" spans="1:7" x14ac:dyDescent="0.25">
      <c r="A14" s="24"/>
      <c r="B14" s="24"/>
      <c r="C14" s="24"/>
      <c r="D14" s="24"/>
      <c r="E14" s="24"/>
      <c r="F14" s="24"/>
      <c r="G14" s="24"/>
    </row>
  </sheetData>
  <mergeCells count="1">
    <mergeCell ref="A10:G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10E04-D1F4-4AB1-AE2E-6E33F402C54E}">
  <dimension ref="A1:K25"/>
  <sheetViews>
    <sheetView workbookViewId="0">
      <selection activeCell="A26" sqref="A26"/>
    </sheetView>
  </sheetViews>
  <sheetFormatPr baseColWidth="10" defaultRowHeight="15" x14ac:dyDescent="0.25"/>
  <cols>
    <col min="1" max="1" width="28.7109375" style="1" bestFit="1" customWidth="1"/>
    <col min="2" max="2" width="14.140625" bestFit="1" customWidth="1"/>
    <col min="5" max="5" width="13.140625" bestFit="1" customWidth="1"/>
    <col min="9" max="9" width="18.140625" bestFit="1" customWidth="1"/>
    <col min="10" max="10" width="14.5703125" bestFit="1" customWidth="1"/>
  </cols>
  <sheetData>
    <row r="1" spans="1:11" x14ac:dyDescent="0.25">
      <c r="A1" s="3" t="s">
        <v>58</v>
      </c>
    </row>
    <row r="2" spans="1:11" x14ac:dyDescent="0.25">
      <c r="A2" s="44" t="s">
        <v>93</v>
      </c>
      <c r="B2" s="45"/>
      <c r="E2" s="1" t="s">
        <v>97</v>
      </c>
      <c r="I2" s="1" t="s">
        <v>68</v>
      </c>
    </row>
    <row r="3" spans="1:11" x14ac:dyDescent="0.25">
      <c r="A3" s="46" t="s">
        <v>91</v>
      </c>
      <c r="B3" s="47">
        <v>1400000</v>
      </c>
      <c r="E3" t="s">
        <v>66</v>
      </c>
      <c r="F3" s="28">
        <f>B6+B5*B7</f>
        <v>0.1318</v>
      </c>
      <c r="I3" s="12" t="s">
        <v>99</v>
      </c>
      <c r="J3" s="26">
        <f>B3*B4</f>
        <v>28000000</v>
      </c>
    </row>
    <row r="4" spans="1:11" x14ac:dyDescent="0.25">
      <c r="A4" s="46" t="s">
        <v>92</v>
      </c>
      <c r="B4" s="48">
        <v>20</v>
      </c>
      <c r="I4" t="s">
        <v>100</v>
      </c>
      <c r="J4" s="12">
        <f>J3/(J3+J11)</f>
        <v>0.85758039816232767</v>
      </c>
    </row>
    <row r="5" spans="1:11" x14ac:dyDescent="0.25">
      <c r="A5" s="46" t="s">
        <v>62</v>
      </c>
      <c r="B5" s="45">
        <v>0.74</v>
      </c>
    </row>
    <row r="6" spans="1:11" x14ac:dyDescent="0.25">
      <c r="A6" s="46" t="s">
        <v>72</v>
      </c>
      <c r="B6" s="49">
        <v>0.08</v>
      </c>
    </row>
    <row r="7" spans="1:11" x14ac:dyDescent="0.25">
      <c r="A7" s="46" t="s">
        <v>73</v>
      </c>
      <c r="B7" s="49">
        <v>7.0000000000000007E-2</v>
      </c>
    </row>
    <row r="10" spans="1:11" x14ac:dyDescent="0.25">
      <c r="A10" s="40" t="s">
        <v>94</v>
      </c>
      <c r="B10" s="9"/>
      <c r="I10" s="1" t="s">
        <v>67</v>
      </c>
    </row>
    <row r="11" spans="1:11" x14ac:dyDescent="0.25">
      <c r="A11" s="41" t="s">
        <v>95</v>
      </c>
      <c r="B11" s="42">
        <v>5000000</v>
      </c>
      <c r="E11" t="s">
        <v>98</v>
      </c>
      <c r="F11" s="28">
        <f>B13*(1-B14)</f>
        <v>7.6999999999999999E-2</v>
      </c>
      <c r="I11" s="25" t="s">
        <v>101</v>
      </c>
      <c r="J11" s="50">
        <f>B11*B12</f>
        <v>4650000</v>
      </c>
      <c r="K11" t="s">
        <v>102</v>
      </c>
    </row>
    <row r="12" spans="1:11" x14ac:dyDescent="0.25">
      <c r="A12" s="41" t="s">
        <v>92</v>
      </c>
      <c r="B12" s="43">
        <v>0.93</v>
      </c>
      <c r="I12" t="s">
        <v>100</v>
      </c>
      <c r="J12" s="28">
        <f>100%-J4</f>
        <v>0.14241960183767233</v>
      </c>
    </row>
    <row r="13" spans="1:11" x14ac:dyDescent="0.25">
      <c r="A13" s="41" t="s">
        <v>96</v>
      </c>
      <c r="B13" s="43">
        <v>0.11</v>
      </c>
    </row>
    <row r="14" spans="1:11" x14ac:dyDescent="0.25">
      <c r="A14" s="41" t="s">
        <v>47</v>
      </c>
      <c r="B14" s="43">
        <v>0.3</v>
      </c>
    </row>
    <row r="17" spans="1:6" x14ac:dyDescent="0.25">
      <c r="A17" s="5" t="s">
        <v>64</v>
      </c>
      <c r="B17" s="11">
        <f>F3*J4+J12*F11</f>
        <v>0.12399540581929555</v>
      </c>
    </row>
    <row r="20" spans="1:6" x14ac:dyDescent="0.25">
      <c r="A20" s="23" t="s">
        <v>103</v>
      </c>
      <c r="B20" s="23"/>
      <c r="C20" s="23"/>
      <c r="D20" s="23"/>
      <c r="E20" s="23"/>
      <c r="F20" s="23"/>
    </row>
    <row r="21" spans="1:6" x14ac:dyDescent="0.25">
      <c r="A21" s="23"/>
      <c r="B21" s="23"/>
      <c r="C21" s="23"/>
      <c r="D21" s="23"/>
      <c r="E21" s="23"/>
      <c r="F21" s="23"/>
    </row>
    <row r="22" spans="1:6" x14ac:dyDescent="0.25">
      <c r="A22" s="23"/>
      <c r="B22" s="23"/>
      <c r="C22" s="23"/>
      <c r="D22" s="23"/>
      <c r="E22" s="23"/>
      <c r="F22" s="23"/>
    </row>
    <row r="23" spans="1:6" x14ac:dyDescent="0.25">
      <c r="A23" s="23"/>
      <c r="B23" s="23"/>
      <c r="C23" s="23"/>
      <c r="D23" s="23"/>
      <c r="E23" s="23"/>
      <c r="F23" s="23"/>
    </row>
    <row r="24" spans="1:6" x14ac:dyDescent="0.25">
      <c r="A24" s="23"/>
      <c r="B24" s="23"/>
      <c r="C24" s="23"/>
      <c r="D24" s="23"/>
      <c r="E24" s="23"/>
      <c r="F24" s="23"/>
    </row>
    <row r="25" spans="1:6" x14ac:dyDescent="0.25">
      <c r="A25" s="23"/>
      <c r="B25" s="23"/>
      <c r="C25" s="23"/>
      <c r="D25" s="23"/>
      <c r="E25" s="23"/>
      <c r="F25" s="23"/>
    </row>
  </sheetData>
  <mergeCells count="1">
    <mergeCell ref="A20:F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386D7-7257-4B5B-8BE7-60A3F6369D96}">
  <dimension ref="A1:F22"/>
  <sheetViews>
    <sheetView workbookViewId="0">
      <selection activeCell="A7" sqref="A7:B8"/>
    </sheetView>
  </sheetViews>
  <sheetFormatPr baseColWidth="10" defaultRowHeight="15" x14ac:dyDescent="0.25"/>
  <cols>
    <col min="1" max="1" width="28.7109375" style="1" bestFit="1" customWidth="1"/>
    <col min="5" max="5" width="13.140625" bestFit="1" customWidth="1"/>
  </cols>
  <sheetData>
    <row r="1" spans="1:6" x14ac:dyDescent="0.25">
      <c r="A1" s="3" t="s">
        <v>58</v>
      </c>
    </row>
    <row r="2" spans="1:6" x14ac:dyDescent="0.25">
      <c r="A2" s="39" t="s">
        <v>75</v>
      </c>
      <c r="B2" s="34"/>
    </row>
    <row r="3" spans="1:6" x14ac:dyDescent="0.25">
      <c r="A3" s="33" t="s">
        <v>72</v>
      </c>
      <c r="B3" s="35">
        <v>0.03</v>
      </c>
      <c r="E3" t="s">
        <v>66</v>
      </c>
      <c r="F3" s="28">
        <f>B3+B4*B5</f>
        <v>7.8E-2</v>
      </c>
    </row>
    <row r="4" spans="1:6" x14ac:dyDescent="0.25">
      <c r="A4" s="33" t="s">
        <v>62</v>
      </c>
      <c r="B4" s="34">
        <v>0.8</v>
      </c>
    </row>
    <row r="5" spans="1:6" x14ac:dyDescent="0.25">
      <c r="A5" s="33" t="s">
        <v>73</v>
      </c>
      <c r="B5" s="35">
        <v>0.06</v>
      </c>
    </row>
    <row r="7" spans="1:6" x14ac:dyDescent="0.25">
      <c r="A7" s="53" t="s">
        <v>74</v>
      </c>
      <c r="B7" s="8"/>
    </row>
    <row r="8" spans="1:6" x14ac:dyDescent="0.25">
      <c r="A8" s="36" t="s">
        <v>104</v>
      </c>
      <c r="B8" s="37">
        <v>1.2</v>
      </c>
      <c r="E8" t="s">
        <v>105</v>
      </c>
      <c r="F8" s="32">
        <f>B8+B8*B9</f>
        <v>1.296</v>
      </c>
    </row>
    <row r="9" spans="1:6" x14ac:dyDescent="0.25">
      <c r="A9" s="36" t="s">
        <v>77</v>
      </c>
      <c r="B9" s="38">
        <v>0.08</v>
      </c>
      <c r="E9" t="s">
        <v>66</v>
      </c>
      <c r="F9" s="28">
        <f>(F8/B10)+B9</f>
        <v>0.10880000000000001</v>
      </c>
    </row>
    <row r="10" spans="1:6" x14ac:dyDescent="0.25">
      <c r="A10" s="36" t="s">
        <v>92</v>
      </c>
      <c r="B10" s="37">
        <v>45</v>
      </c>
    </row>
    <row r="13" spans="1:6" x14ac:dyDescent="0.25">
      <c r="A13" s="5" t="s">
        <v>83</v>
      </c>
      <c r="B13" s="13">
        <f>(F3+F9)/2</f>
        <v>9.3400000000000011E-2</v>
      </c>
    </row>
    <row r="16" spans="1:6" x14ac:dyDescent="0.25">
      <c r="A16" s="23" t="s">
        <v>106</v>
      </c>
      <c r="B16" s="23"/>
      <c r="C16" s="23"/>
      <c r="D16" s="23"/>
      <c r="E16" s="23"/>
      <c r="F16" s="23"/>
    </row>
    <row r="17" spans="1:6" x14ac:dyDescent="0.25">
      <c r="A17" s="23"/>
      <c r="B17" s="23"/>
      <c r="C17" s="23"/>
      <c r="D17" s="23"/>
      <c r="E17" s="23"/>
      <c r="F17" s="23"/>
    </row>
    <row r="18" spans="1:6" x14ac:dyDescent="0.25">
      <c r="A18" s="23"/>
      <c r="B18" s="23"/>
      <c r="C18" s="23"/>
      <c r="D18" s="23"/>
      <c r="E18" s="23"/>
      <c r="F18" s="23"/>
    </row>
    <row r="19" spans="1:6" x14ac:dyDescent="0.25">
      <c r="A19" s="23"/>
      <c r="B19" s="23"/>
      <c r="C19" s="23"/>
      <c r="D19" s="23"/>
      <c r="E19" s="23"/>
      <c r="F19" s="23"/>
    </row>
    <row r="20" spans="1:6" x14ac:dyDescent="0.25">
      <c r="A20" s="23"/>
      <c r="B20" s="23"/>
      <c r="C20" s="23"/>
      <c r="D20" s="23"/>
      <c r="E20" s="23"/>
      <c r="F20" s="23"/>
    </row>
    <row r="21" spans="1:6" x14ac:dyDescent="0.25">
      <c r="A21" s="23"/>
      <c r="B21" s="23"/>
      <c r="C21" s="23"/>
      <c r="D21" s="23"/>
      <c r="E21" s="23"/>
      <c r="F21" s="23"/>
    </row>
    <row r="22" spans="1:6" x14ac:dyDescent="0.25">
      <c r="A22" s="23"/>
      <c r="B22" s="23"/>
      <c r="C22" s="23"/>
      <c r="D22" s="23"/>
      <c r="E22" s="23"/>
      <c r="F22" s="23"/>
    </row>
  </sheetData>
  <mergeCells count="1">
    <mergeCell ref="A16:F2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53599-26AA-4878-9708-4297210575D6}">
  <dimension ref="A1:G21"/>
  <sheetViews>
    <sheetView workbookViewId="0">
      <selection activeCell="F10" sqref="F10"/>
    </sheetView>
  </sheetViews>
  <sheetFormatPr baseColWidth="10" defaultRowHeight="15" x14ac:dyDescent="0.25"/>
  <cols>
    <col min="1" max="1" width="28.7109375" style="1" bestFit="1" customWidth="1"/>
    <col min="5" max="5" width="36.85546875" bestFit="1" customWidth="1"/>
  </cols>
  <sheetData>
    <row r="1" spans="1:7" x14ac:dyDescent="0.25">
      <c r="A1" s="3" t="s">
        <v>58</v>
      </c>
    </row>
    <row r="2" spans="1:7" x14ac:dyDescent="0.25">
      <c r="A2" s="39" t="s">
        <v>71</v>
      </c>
      <c r="B2" s="34"/>
    </row>
    <row r="3" spans="1:7" x14ac:dyDescent="0.25">
      <c r="A3" s="33" t="s">
        <v>62</v>
      </c>
      <c r="B3" s="34">
        <v>1.1000000000000001</v>
      </c>
      <c r="E3" t="s">
        <v>66</v>
      </c>
      <c r="F3" s="28">
        <f>B4+B3*B5</f>
        <v>0.12200000000000001</v>
      </c>
    </row>
    <row r="4" spans="1:7" x14ac:dyDescent="0.25">
      <c r="A4" s="33" t="s">
        <v>72</v>
      </c>
      <c r="B4" s="52">
        <v>4.4999999999999998E-2</v>
      </c>
      <c r="E4" t="s">
        <v>109</v>
      </c>
      <c r="F4" s="12">
        <f>B5*B3</f>
        <v>7.7000000000000013E-2</v>
      </c>
      <c r="G4" t="s">
        <v>110</v>
      </c>
    </row>
    <row r="5" spans="1:7" x14ac:dyDescent="0.25">
      <c r="A5" s="33" t="s">
        <v>73</v>
      </c>
      <c r="B5" s="35">
        <v>7.0000000000000007E-2</v>
      </c>
    </row>
    <row r="7" spans="1:7" x14ac:dyDescent="0.25">
      <c r="A7" s="53" t="s">
        <v>74</v>
      </c>
      <c r="B7" s="8"/>
    </row>
    <row r="8" spans="1:7" x14ac:dyDescent="0.25">
      <c r="A8" s="36" t="s">
        <v>104</v>
      </c>
      <c r="B8" s="37">
        <v>1.7</v>
      </c>
      <c r="E8" t="s">
        <v>105</v>
      </c>
      <c r="F8" s="32">
        <f>B8+B8*B9</f>
        <v>1.7509999999999999</v>
      </c>
    </row>
    <row r="9" spans="1:7" x14ac:dyDescent="0.25">
      <c r="A9" s="36" t="s">
        <v>77</v>
      </c>
      <c r="B9" s="38">
        <v>0.03</v>
      </c>
      <c r="E9" t="s">
        <v>66</v>
      </c>
      <c r="F9" s="28">
        <f>(F8/B10)+B9</f>
        <v>7.4897435897435888E-2</v>
      </c>
    </row>
    <row r="10" spans="1:7" x14ac:dyDescent="0.25">
      <c r="A10" s="36" t="s">
        <v>92</v>
      </c>
      <c r="B10" s="37">
        <v>39</v>
      </c>
    </row>
    <row r="13" spans="1:7" x14ac:dyDescent="0.25">
      <c r="A13" s="5" t="s">
        <v>107</v>
      </c>
      <c r="B13" s="13">
        <f>(F3+F9)/2</f>
        <v>9.8448717948717956E-2</v>
      </c>
    </row>
    <row r="15" spans="1:7" x14ac:dyDescent="0.25">
      <c r="A15" s="51" t="s">
        <v>108</v>
      </c>
      <c r="B15" s="51"/>
      <c r="C15" s="51"/>
      <c r="D15" s="51"/>
      <c r="E15" s="51"/>
      <c r="F15" s="51"/>
    </row>
    <row r="16" spans="1:7" x14ac:dyDescent="0.25">
      <c r="A16" s="51"/>
      <c r="B16" s="51"/>
      <c r="C16" s="51"/>
      <c r="D16" s="51"/>
      <c r="E16" s="51"/>
      <c r="F16" s="51"/>
    </row>
    <row r="17" spans="1:6" x14ac:dyDescent="0.25">
      <c r="A17" s="51"/>
      <c r="B17" s="51"/>
      <c r="C17" s="51"/>
      <c r="D17" s="51"/>
      <c r="E17" s="51"/>
      <c r="F17" s="51"/>
    </row>
    <row r="18" spans="1:6" x14ac:dyDescent="0.25">
      <c r="A18" s="51"/>
      <c r="B18" s="51"/>
      <c r="C18" s="51"/>
      <c r="D18" s="51"/>
      <c r="E18" s="51"/>
      <c r="F18" s="51"/>
    </row>
    <row r="19" spans="1:6" x14ac:dyDescent="0.25">
      <c r="A19" s="51"/>
      <c r="B19" s="51"/>
      <c r="C19" s="51"/>
      <c r="D19" s="51"/>
      <c r="E19" s="51"/>
      <c r="F19" s="51"/>
    </row>
    <row r="20" spans="1:6" x14ac:dyDescent="0.25">
      <c r="A20" s="51"/>
      <c r="B20" s="51"/>
      <c r="C20" s="51"/>
      <c r="D20" s="51"/>
      <c r="E20" s="51"/>
      <c r="F20" s="51"/>
    </row>
    <row r="21" spans="1:6" x14ac:dyDescent="0.25">
      <c r="A21" s="51"/>
      <c r="B21" s="51"/>
      <c r="C21" s="51"/>
      <c r="D21" s="51"/>
      <c r="E21" s="51"/>
      <c r="F21" s="51"/>
    </row>
  </sheetData>
  <mergeCells count="1">
    <mergeCell ref="A15:F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Ex.1</vt:lpstr>
      <vt:lpstr>Ex. 2</vt:lpstr>
      <vt:lpstr>Ex. 3</vt:lpstr>
      <vt:lpstr>Ex. 4</vt:lpstr>
      <vt:lpstr>Ex. 5</vt:lpstr>
      <vt:lpstr>Ex. 6</vt:lpstr>
      <vt:lpstr>Ex. 7</vt:lpstr>
      <vt:lpstr>Ex. 8</vt:lpstr>
      <vt:lpstr>Ex. 9</vt:lpstr>
      <vt:lpstr>Ex. 10</vt:lpstr>
      <vt:lpstr>Ex. 11</vt:lpstr>
      <vt:lpstr>Ex. 12</vt:lpstr>
      <vt:lpstr>Ex. 13</vt:lpstr>
      <vt:lpstr>Ex. 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dc:creator>
  <cp:lastModifiedBy>alber</cp:lastModifiedBy>
  <dcterms:created xsi:type="dcterms:W3CDTF">2020-10-28T17:47:57Z</dcterms:created>
  <dcterms:modified xsi:type="dcterms:W3CDTF">2020-10-30T12:50:53Z</dcterms:modified>
</cp:coreProperties>
</file>