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ber\Desktop\DOCUMENTOS ALBERTO AÑO 4\DIRECCIÓN FINANCIERA\EJERCICIOS\"/>
    </mc:Choice>
  </mc:AlternateContent>
  <xr:revisionPtr revIDLastSave="0" documentId="13_ncr:1_{C1129880-ECB4-48AA-B6D8-B63CC41448CC}" xr6:coauthVersionLast="45" xr6:coauthVersionMax="45" xr10:uidLastSave="{00000000-0000-0000-0000-000000000000}"/>
  <bookViews>
    <workbookView xWindow="-120" yWindow="-120" windowWidth="20730" windowHeight="11160" activeTab="7" xr2:uid="{A3C3CFE9-D8AD-414B-8A35-8FDE60496568}"/>
  </bookViews>
  <sheets>
    <sheet name="Ex. 1" sheetId="1" r:id="rId1"/>
    <sheet name="Ex. 2" sheetId="2" r:id="rId2"/>
    <sheet name="Ex. 3" sheetId="3" r:id="rId3"/>
    <sheet name="Ex. 4" sheetId="4" r:id="rId4"/>
    <sheet name="Ex. 6 (a)" sheetId="6" r:id="rId5"/>
    <sheet name="Ex. 6 (b) &amp; (c)" sheetId="7" r:id="rId6"/>
    <sheet name="Ex. 6 (d)" sheetId="8" r:id="rId7"/>
    <sheet name="Ex. 7"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9" l="1"/>
  <c r="H12" i="9"/>
  <c r="H5" i="9"/>
  <c r="H3" i="9"/>
  <c r="H2" i="9"/>
  <c r="J10" i="8"/>
  <c r="F10" i="8"/>
  <c r="B10" i="8"/>
  <c r="B11" i="8"/>
  <c r="B12" i="8" s="1"/>
  <c r="B9" i="8"/>
  <c r="J8" i="8"/>
  <c r="J9" i="8" s="1"/>
  <c r="F8" i="8"/>
  <c r="F9" i="8" s="1"/>
  <c r="B8" i="8"/>
  <c r="J11" i="6"/>
  <c r="F11" i="6"/>
  <c r="B11" i="6"/>
  <c r="J10" i="6"/>
  <c r="F10" i="6"/>
  <c r="B10" i="6"/>
  <c r="J8" i="6"/>
  <c r="F8" i="6"/>
  <c r="B8" i="6"/>
  <c r="J7" i="6"/>
  <c r="F7" i="6"/>
  <c r="B7" i="6"/>
  <c r="H14" i="9" l="1"/>
  <c r="J11" i="8"/>
  <c r="J12" i="8" s="1"/>
  <c r="F11" i="8"/>
  <c r="F12" i="8" s="1"/>
  <c r="I11" i="4"/>
  <c r="I10" i="4"/>
  <c r="I8" i="4"/>
  <c r="I7" i="4"/>
  <c r="C11" i="4"/>
  <c r="C10" i="4"/>
  <c r="C8" i="4"/>
  <c r="C7" i="4"/>
  <c r="H8" i="4"/>
  <c r="H10" i="4" s="1"/>
  <c r="H11" i="4" s="1"/>
  <c r="B11" i="4"/>
  <c r="C11" i="1"/>
  <c r="B10" i="4"/>
  <c r="B8" i="4"/>
  <c r="G9" i="3"/>
  <c r="F13" i="3" s="1"/>
  <c r="F14" i="3" s="1"/>
  <c r="G6" i="3"/>
  <c r="O6" i="3" s="1"/>
  <c r="H7" i="4"/>
  <c r="B7" i="4"/>
  <c r="L15" i="3"/>
  <c r="J15" i="3"/>
  <c r="K15" i="3"/>
  <c r="D15" i="3"/>
  <c r="B15" i="3"/>
  <c r="C15" i="3"/>
  <c r="L14" i="3"/>
  <c r="K14" i="3"/>
  <c r="J14" i="3"/>
  <c r="D14" i="3"/>
  <c r="C14" i="3"/>
  <c r="B14" i="3"/>
  <c r="P12" i="3"/>
  <c r="O12" i="3"/>
  <c r="N12" i="3"/>
  <c r="L12" i="3"/>
  <c r="K12" i="3"/>
  <c r="J12" i="3"/>
  <c r="H12" i="3"/>
  <c r="G12" i="3"/>
  <c r="F12" i="3"/>
  <c r="D12" i="3"/>
  <c r="C12" i="3"/>
  <c r="B12" i="3"/>
  <c r="L13" i="3"/>
  <c r="K13" i="3"/>
  <c r="J13" i="3"/>
  <c r="D13" i="3"/>
  <c r="C13" i="3"/>
  <c r="B13" i="3"/>
  <c r="O7" i="3"/>
  <c r="C6" i="3"/>
  <c r="C5" i="3"/>
  <c r="C9" i="3" s="1"/>
  <c r="G13" i="3" l="1"/>
  <c r="G14" i="3" s="1"/>
  <c r="G15" i="3" s="1"/>
  <c r="H13" i="3"/>
  <c r="H14" i="3" s="1"/>
  <c r="H15" i="3" s="1"/>
  <c r="G5" i="3"/>
  <c r="B9" i="2"/>
  <c r="M9" i="2"/>
  <c r="L9" i="2"/>
  <c r="K9" i="2"/>
  <c r="D9" i="2"/>
  <c r="D10" i="2" s="1"/>
  <c r="D11" i="2" s="1"/>
  <c r="C9" i="2"/>
  <c r="C10" i="2" s="1"/>
  <c r="C11" i="2" s="1"/>
  <c r="C13" i="2" s="1"/>
  <c r="B10" i="2"/>
  <c r="L8" i="2"/>
  <c r="L10" i="2" s="1"/>
  <c r="D8" i="2"/>
  <c r="C8" i="2"/>
  <c r="L7" i="2"/>
  <c r="M7" i="2" s="1"/>
  <c r="K7" i="2"/>
  <c r="M6" i="2"/>
  <c r="M8" i="2" s="1"/>
  <c r="L6" i="2"/>
  <c r="D6" i="2"/>
  <c r="B6" i="2"/>
  <c r="K6" i="2" s="1"/>
  <c r="K8" i="2" s="1"/>
  <c r="M5" i="2"/>
  <c r="L5" i="2"/>
  <c r="K5" i="2"/>
  <c r="C2" i="2"/>
  <c r="K2" i="2" s="1"/>
  <c r="J2" i="2" s="1"/>
  <c r="F15" i="3" l="1"/>
  <c r="K5" i="3"/>
  <c r="O5" i="3" s="1"/>
  <c r="O9" i="3" s="1"/>
  <c r="M10" i="2"/>
  <c r="M11" i="2" s="1"/>
  <c r="K10" i="2"/>
  <c r="D13" i="2"/>
  <c r="L11" i="2"/>
  <c r="L13" i="2" s="1"/>
  <c r="K11" i="2"/>
  <c r="B8" i="2"/>
  <c r="B11" i="2" s="1"/>
  <c r="B13" i="2" s="1"/>
  <c r="M13" i="1"/>
  <c r="L13" i="1"/>
  <c r="K13" i="1"/>
  <c r="M11" i="1"/>
  <c r="L11" i="1"/>
  <c r="K11" i="1"/>
  <c r="M10" i="1"/>
  <c r="L10" i="1"/>
  <c r="K10" i="1"/>
  <c r="M8" i="1"/>
  <c r="L8" i="1"/>
  <c r="K8" i="1"/>
  <c r="K7" i="1"/>
  <c r="L7" i="1" s="1"/>
  <c r="M7" i="1" s="1"/>
  <c r="J2" i="1"/>
  <c r="K2" i="1"/>
  <c r="M6" i="1"/>
  <c r="L6" i="1"/>
  <c r="K6" i="1"/>
  <c r="M5" i="1"/>
  <c r="L5" i="1"/>
  <c r="K5" i="1"/>
  <c r="D13" i="1"/>
  <c r="B13" i="1"/>
  <c r="C13" i="1"/>
  <c r="D11" i="1"/>
  <c r="B11" i="1"/>
  <c r="P13" i="3" l="1"/>
  <c r="P14" i="3" s="1"/>
  <c r="O13" i="3"/>
  <c r="O14" i="3" s="1"/>
  <c r="O15" i="3" s="1"/>
  <c r="N13" i="3"/>
  <c r="N14" i="3" s="1"/>
  <c r="K9" i="3"/>
  <c r="M13" i="2"/>
  <c r="K13" i="2"/>
  <c r="D10" i="1"/>
  <c r="C10" i="1"/>
  <c r="B10" i="1"/>
  <c r="D8" i="1"/>
  <c r="C8" i="1"/>
  <c r="B8" i="1"/>
  <c r="D6" i="1"/>
  <c r="B6" i="1"/>
  <c r="C2" i="1"/>
  <c r="N15" i="3" l="1"/>
  <c r="P15" i="3"/>
</calcChain>
</file>

<file path=xl/sharedStrings.xml><?xml version="1.0" encoding="utf-8"?>
<sst xmlns="http://schemas.openxmlformats.org/spreadsheetml/2006/main" count="305" uniqueCount="84">
  <si>
    <t>Market Value</t>
  </si>
  <si>
    <t>Number of Shares</t>
  </si>
  <si>
    <t>Price per share</t>
  </si>
  <si>
    <t>Pessimistic</t>
  </si>
  <si>
    <t>Normal</t>
  </si>
  <si>
    <t>Optimistic</t>
  </si>
  <si>
    <t>% of probability</t>
  </si>
  <si>
    <t>-</t>
  </si>
  <si>
    <t>EBIT</t>
  </si>
  <si>
    <t>Debt</t>
  </si>
  <si>
    <t>Interest</t>
  </si>
  <si>
    <t>EBT</t>
  </si>
  <si>
    <t>taxes</t>
  </si>
  <si>
    <t>Net Income</t>
  </si>
  <si>
    <t>Earnings per share</t>
  </si>
  <si>
    <t>Expected Earnings per share (EPS)</t>
  </si>
  <si>
    <t>% Change in EPS</t>
  </si>
  <si>
    <t>Standard Deviation</t>
  </si>
  <si>
    <t>Interest rate</t>
  </si>
  <si>
    <r>
      <t>Explanation:</t>
    </r>
    <r>
      <rPr>
        <sz val="11"/>
        <color theme="1"/>
        <rFont val="Calibri"/>
        <family val="2"/>
        <scheme val="minor"/>
      </rPr>
      <t xml:space="preserve"> We do not have enough data to calculate the taxes, expected earnings per share, standard deviation and the probabilities of each of the situations. </t>
    </r>
  </si>
  <si>
    <r>
      <t>Question 1:</t>
    </r>
    <r>
      <rPr>
        <sz val="11"/>
        <color theme="1"/>
        <rFont val="Calibri"/>
        <family val="2"/>
        <scheme val="minor"/>
      </rPr>
      <t xml:space="preserve"> The Earnings per Share is clearly seen in the calculation as well as the change between each situation. We do not know if we should get debt or not as we do not</t>
    </r>
    <r>
      <rPr>
        <b/>
        <sz val="11"/>
        <color theme="1"/>
        <rFont val="Calibri"/>
        <family val="2"/>
        <scheme val="minor"/>
      </rPr>
      <t xml:space="preserve"> </t>
    </r>
    <r>
      <rPr>
        <sz val="11"/>
        <color theme="1"/>
        <rFont val="Calibri"/>
        <family val="2"/>
        <scheme val="minor"/>
      </rPr>
      <t xml:space="preserve">know the rentability and neither the volatility. </t>
    </r>
  </si>
  <si>
    <t>Tax</t>
  </si>
  <si>
    <r>
      <t>Question 2:</t>
    </r>
    <r>
      <rPr>
        <sz val="11"/>
        <color theme="1"/>
        <rFont val="Calibri"/>
        <family val="2"/>
        <scheme val="minor"/>
      </rPr>
      <t xml:space="preserve"> As we can see, when we get more debt, the risk increases as volatility increases (From -40% to 25% - From -64% to 40%), this change in risk is ought to the </t>
    </r>
    <r>
      <rPr>
        <b/>
        <sz val="11"/>
        <color theme="1"/>
        <rFont val="Calibri"/>
        <family val="2"/>
        <scheme val="minor"/>
      </rPr>
      <t>financial risk</t>
    </r>
    <r>
      <rPr>
        <sz val="11"/>
        <color theme="1"/>
        <rFont val="Calibri"/>
        <family val="2"/>
        <scheme val="minor"/>
      </rPr>
      <t xml:space="preserve"> while the other risk, which remains equal as there is no changes on the business activities, is called </t>
    </r>
    <r>
      <rPr>
        <b/>
        <sz val="11"/>
        <color theme="1"/>
        <rFont val="Calibri"/>
        <family val="2"/>
        <scheme val="minor"/>
      </rPr>
      <t>business risk</t>
    </r>
    <r>
      <rPr>
        <sz val="11"/>
        <color theme="1"/>
        <rFont val="Calibri"/>
        <family val="2"/>
        <scheme val="minor"/>
      </rPr>
      <t xml:space="preserve"> (Crisis, wars in the industries or Internal factors)</t>
    </r>
  </si>
  <si>
    <r>
      <t>Conclusions:</t>
    </r>
    <r>
      <rPr>
        <sz val="11"/>
        <color theme="1"/>
        <rFont val="Calibri"/>
        <family val="2"/>
        <scheme val="minor"/>
      </rPr>
      <t xml:space="preserve"> The taxes affect to the </t>
    </r>
    <r>
      <rPr>
        <b/>
        <sz val="11"/>
        <color theme="1"/>
        <rFont val="Calibri"/>
        <family val="2"/>
        <scheme val="minor"/>
      </rPr>
      <t>EPS</t>
    </r>
    <r>
      <rPr>
        <sz val="11"/>
        <color theme="1"/>
        <rFont val="Calibri"/>
        <family val="2"/>
        <scheme val="minor"/>
      </rPr>
      <t xml:space="preserve"> as it falls, obviously you get less profit if you have to pay taxes. Secondly, it does not affect the </t>
    </r>
    <r>
      <rPr>
        <b/>
        <sz val="11"/>
        <color theme="1"/>
        <rFont val="Calibri"/>
        <family val="2"/>
        <scheme val="minor"/>
      </rPr>
      <t>% of change in EPS</t>
    </r>
    <r>
      <rPr>
        <sz val="11"/>
        <color theme="1"/>
        <rFont val="Calibri"/>
        <family val="2"/>
        <scheme val="minor"/>
      </rPr>
      <t xml:space="preserve"> which remains the same, so basically the payment of taxes is </t>
    </r>
    <r>
      <rPr>
        <b/>
        <sz val="11"/>
        <color theme="1"/>
        <rFont val="Calibri"/>
        <family val="2"/>
        <scheme val="minor"/>
      </rPr>
      <t xml:space="preserve">neutral </t>
    </r>
    <r>
      <rPr>
        <sz val="11"/>
        <color theme="1"/>
        <rFont val="Calibri"/>
        <family val="2"/>
        <scheme val="minor"/>
      </rPr>
      <t xml:space="preserve">from the point of view of debt and shareholders </t>
    </r>
    <r>
      <rPr>
        <b/>
        <sz val="11"/>
        <color theme="1"/>
        <rFont val="Calibri"/>
        <family val="2"/>
        <scheme val="minor"/>
      </rPr>
      <t>risks.</t>
    </r>
  </si>
  <si>
    <r>
      <t>Conclusion 2:</t>
    </r>
    <r>
      <rPr>
        <sz val="11"/>
        <color theme="1"/>
        <rFont val="Calibri"/>
        <family val="2"/>
        <scheme val="minor"/>
      </rPr>
      <t xml:space="preserve"> The use of Debt affects the paiment of taxes, which is less. </t>
    </r>
  </si>
  <si>
    <t>Plan I</t>
  </si>
  <si>
    <t>Market-to-book ratio</t>
  </si>
  <si>
    <t xml:space="preserve">that means that the price of shares in the Book Value and the Market Value is the same. </t>
  </si>
  <si>
    <t>Formula ROE</t>
  </si>
  <si>
    <t>Net Income / Equity Book Value</t>
  </si>
  <si>
    <t>Situation 1</t>
  </si>
  <si>
    <t>Equity</t>
  </si>
  <si>
    <t>Situation 2</t>
  </si>
  <si>
    <t>Situation 3</t>
  </si>
  <si>
    <t>Situation 4</t>
  </si>
  <si>
    <t>ROE</t>
  </si>
  <si>
    <t>% in change of ROE</t>
  </si>
  <si>
    <r>
      <t>Conclusions:</t>
    </r>
    <r>
      <rPr>
        <sz val="11"/>
        <color theme="1"/>
        <rFont val="Calibri"/>
        <family val="2"/>
        <scheme val="minor"/>
      </rPr>
      <t xml:space="preserve"> Firstly, more debt derives into more variability, meaning the risk is higher. As well as determine that </t>
    </r>
    <r>
      <rPr>
        <b/>
        <sz val="11"/>
        <color theme="1"/>
        <rFont val="Calibri"/>
        <family val="2"/>
        <scheme val="minor"/>
      </rPr>
      <t>every conclusion that we derive from the EPS can be derive through the ROE</t>
    </r>
    <r>
      <rPr>
        <sz val="11"/>
        <color theme="1"/>
        <rFont val="Calibri"/>
        <family val="2"/>
        <scheme val="minor"/>
      </rPr>
      <t xml:space="preserve">, giving a credibility to what we have been doing in the past three exercises. </t>
    </r>
  </si>
  <si>
    <t>Nb of shares</t>
  </si>
  <si>
    <t>Plan II</t>
  </si>
  <si>
    <t>interest</t>
  </si>
  <si>
    <t>EPS</t>
  </si>
  <si>
    <t>Break Even Point</t>
  </si>
  <si>
    <t>(EBIT / 265.000)</t>
  </si>
  <si>
    <t>((EBIT - 280.000) / 185.000)</t>
  </si>
  <si>
    <t>Result when Equalized</t>
  </si>
  <si>
    <r>
      <t>Explanation of the first part:</t>
    </r>
    <r>
      <rPr>
        <sz val="11"/>
        <color theme="1"/>
        <rFont val="Calibri"/>
        <family val="2"/>
        <scheme val="minor"/>
      </rPr>
      <t xml:space="preserve"> As we can see, when the EBIT is 750.000 the Earning per share is hicher when we do not have Debt, meaning we have a Negative Financial Leverage, so the </t>
    </r>
    <r>
      <rPr>
        <b/>
        <sz val="11"/>
        <color theme="1"/>
        <rFont val="Calibri"/>
        <family val="2"/>
        <scheme val="minor"/>
      </rPr>
      <t>return from the assets we have are lower than the cost of debt.</t>
    </r>
  </si>
  <si>
    <r>
      <t>Explanation of the second part:</t>
    </r>
    <r>
      <rPr>
        <sz val="11"/>
        <color theme="1"/>
        <rFont val="Calibri"/>
        <family val="2"/>
        <scheme val="minor"/>
      </rPr>
      <t xml:space="preserve"> When the EBIT is 1.500.000 the Earning Per Share is higher when we have Debt, so we have a Positive Financial Leverage, meaning that the </t>
    </r>
    <r>
      <rPr>
        <b/>
        <sz val="11"/>
        <color theme="1"/>
        <rFont val="Calibri"/>
        <family val="2"/>
        <scheme val="minor"/>
      </rPr>
      <t>return from the assets is higher than the cost of debt,</t>
    </r>
    <r>
      <rPr>
        <sz val="11"/>
        <color theme="1"/>
        <rFont val="Calibri"/>
        <family val="2"/>
        <scheme val="minor"/>
      </rPr>
      <t xml:space="preserve"> so the margins are given straight away to the shareholders. </t>
    </r>
  </si>
  <si>
    <r>
      <t>Explanation of the Final Result:</t>
    </r>
    <r>
      <rPr>
        <sz val="11"/>
        <color theme="1"/>
        <rFont val="Calibri"/>
        <family val="2"/>
        <scheme val="minor"/>
      </rPr>
      <t xml:space="preserve"> The EBIT where we reach the Breakeven Point is 927.500 €, where it does NOT matter if we finance through debt or not, as the Return Per Share will be equal. </t>
    </r>
  </si>
  <si>
    <t>interest rate</t>
  </si>
  <si>
    <t>All Equity</t>
  </si>
  <si>
    <t>Earnings Per Share</t>
  </si>
  <si>
    <r>
      <t>Answer:</t>
    </r>
    <r>
      <rPr>
        <sz val="11"/>
        <color theme="1"/>
        <rFont val="Calibri"/>
        <family val="2"/>
        <scheme val="minor"/>
      </rPr>
      <t xml:space="preserve"> The solution that reaches the highest Earning Per Share is when we finance through all Equity. And, with this EBIT, when higher the Debt is, the lower the Earning Per Share is. This situation is called </t>
    </r>
    <r>
      <rPr>
        <b/>
        <sz val="11"/>
        <color theme="1"/>
        <rFont val="Calibri"/>
        <family val="2"/>
        <scheme val="minor"/>
      </rPr>
      <t>Negative Financial Leverage,</t>
    </r>
    <r>
      <rPr>
        <sz val="11"/>
        <color theme="1"/>
        <rFont val="Calibri"/>
        <family val="2"/>
        <scheme val="minor"/>
      </rPr>
      <t xml:space="preserve"> from which we can drive the conclusion that the Break-Even-EBIT is higher.</t>
    </r>
  </si>
  <si>
    <t>Plan I vs All Equity</t>
  </si>
  <si>
    <t>((EBIT - 65700)/900)</t>
  </si>
  <si>
    <t>(EBIT/2700)</t>
  </si>
  <si>
    <t>Break-Even-EBIT</t>
  </si>
  <si>
    <t>((EBIT - 65700)/900) = (EBIT/2700)</t>
  </si>
  <si>
    <t>Result</t>
  </si>
  <si>
    <t>Plan II vs All Equity</t>
  </si>
  <si>
    <t>((EBIT - 2920)/1900)</t>
  </si>
  <si>
    <t>((EBIT - 2920)/1900) = (EBIT/2700)</t>
  </si>
  <si>
    <t>Plan I vs Plan II</t>
  </si>
  <si>
    <t>((EBIT - 65700)/900) = ((EBIT - 2920)/1900)</t>
  </si>
  <si>
    <t>Formula</t>
  </si>
  <si>
    <t>((EBIT - Interest)/Number of Shares)</t>
  </si>
  <si>
    <t>tax rate</t>
  </si>
  <si>
    <r>
      <t xml:space="preserve">Explanation: </t>
    </r>
    <r>
      <rPr>
        <sz val="11"/>
        <color theme="1"/>
        <rFont val="Calibri"/>
        <family val="2"/>
        <scheme val="minor"/>
      </rPr>
      <t xml:space="preserve">The results are the same in each different situation. That is ought to the </t>
    </r>
    <r>
      <rPr>
        <b/>
        <sz val="11"/>
        <color theme="1"/>
        <rFont val="Calibri"/>
        <family val="2"/>
        <scheme val="minor"/>
      </rPr>
      <t>Cost of Debt</t>
    </r>
    <r>
      <rPr>
        <sz val="11"/>
        <color theme="1"/>
        <rFont val="Calibri"/>
        <family val="2"/>
        <scheme val="minor"/>
      </rPr>
      <t xml:space="preserve"> being the same in each situation. Knowing that and having the </t>
    </r>
    <r>
      <rPr>
        <i/>
        <sz val="11"/>
        <color theme="1"/>
        <rFont val="Calibri"/>
        <family val="2"/>
        <scheme val="minor"/>
      </rPr>
      <t>ceteris paribus</t>
    </r>
    <r>
      <rPr>
        <sz val="11"/>
        <color theme="1"/>
        <rFont val="Calibri"/>
        <family val="2"/>
        <scheme val="minor"/>
      </rPr>
      <t xml:space="preserve"> which everything is constant, we know the EBIT were it does not matter the structure of finance. As for the EBIT were the EPS will be equal for Plan I and Plan II is also the same. Obviously because of the same reasons explained previously. </t>
    </r>
  </si>
  <si>
    <t>Break-Even-Point</t>
  </si>
  <si>
    <t>(((EBIT - Interest)*(1 - tax rate))/Number of Shares)</t>
  </si>
  <si>
    <t>Break-Even-Point Formula</t>
  </si>
  <si>
    <t xml:space="preserve">((EBIT - 6.570)*(1 - 0,4))/900 </t>
  </si>
  <si>
    <t>((EBIT * (1 - 0,4))/2700</t>
  </si>
  <si>
    <t>((EBIT - 2.920)*(1 - 0,4))/1.900</t>
  </si>
  <si>
    <t>Plan II vs Plan II</t>
  </si>
  <si>
    <r>
      <t>Question 1:</t>
    </r>
    <r>
      <rPr>
        <sz val="11"/>
        <color theme="1"/>
        <rFont val="Calibri"/>
        <family val="2"/>
        <scheme val="minor"/>
      </rPr>
      <t xml:space="preserve"> The Plan which has the highest EPS is financed by All Equity, when more Debt is issued, the less Earning Per Share the Company and its shareholders get. This is a situation of Negative Financial Leverage. From this situation we can derive that the EBIT needed for a common EPS of all the different plans, knowing we have a situation of </t>
    </r>
    <r>
      <rPr>
        <i/>
        <sz val="11"/>
        <color theme="1"/>
        <rFont val="Calibri"/>
        <family val="2"/>
        <scheme val="minor"/>
      </rPr>
      <t>ceteris paribus</t>
    </r>
    <r>
      <rPr>
        <sz val="11"/>
        <color theme="1"/>
        <rFont val="Calibri"/>
        <family val="2"/>
        <scheme val="minor"/>
      </rPr>
      <t xml:space="preserve">, should have a </t>
    </r>
    <r>
      <rPr>
        <b/>
        <sz val="11"/>
        <color theme="1"/>
        <rFont val="Calibri"/>
        <family val="2"/>
        <scheme val="minor"/>
      </rPr>
      <t>higher EBIT</t>
    </r>
    <r>
      <rPr>
        <sz val="11"/>
        <color theme="1"/>
        <rFont val="Calibri"/>
        <family val="2"/>
        <scheme val="minor"/>
      </rPr>
      <t xml:space="preserve"> than 8.500 €. </t>
    </r>
  </si>
  <si>
    <r>
      <t>Question 2:</t>
    </r>
    <r>
      <rPr>
        <sz val="11"/>
        <color theme="1"/>
        <rFont val="Calibri"/>
        <family val="2"/>
        <scheme val="minor"/>
      </rPr>
      <t xml:space="preserve"> As for the EBIT which leads to a Break-Even-Point is 9.855 €. This shows how the taxes do not influence the naturality of the finance structure, the EBIT Break Even Point is the same than the previous. This equal Break-Even-Point is thanks to having a common Cost of Debt. </t>
    </r>
  </si>
  <si>
    <r>
      <t>Question 3:</t>
    </r>
    <r>
      <rPr>
        <sz val="11"/>
        <color theme="1"/>
        <rFont val="Calibri"/>
        <family val="2"/>
        <scheme val="minor"/>
      </rPr>
      <t xml:space="preserve"> As for the Comparison between Plan I and Plan II, it drives to the same conclusion I explained in the Question 2. Same Break-Even-EBIT through the same Cost of Debt. </t>
    </r>
  </si>
  <si>
    <t xml:space="preserve">Combination of Both </t>
  </si>
  <si>
    <t>Change in Debt</t>
  </si>
  <si>
    <t>Price of the Share</t>
  </si>
  <si>
    <r>
      <t>Explanation:</t>
    </r>
    <r>
      <rPr>
        <sz val="11"/>
        <color theme="1"/>
        <rFont val="Calibri"/>
        <family val="2"/>
        <scheme val="minor"/>
      </rPr>
      <t xml:space="preserve"> We have to calculate the change in Debt and Change in number of shares because we want to know how much has it cost us to reduce the number of shares from Plan II to Plan I. As you might know, in each exercise we have reestructured the Financing in order to reduce the number of shares, as they participate less on the financing of the project. </t>
    </r>
  </si>
  <si>
    <t>Change in Number of Shares</t>
  </si>
  <si>
    <r>
      <t>Explanation:</t>
    </r>
    <r>
      <rPr>
        <sz val="11"/>
        <color theme="1"/>
        <rFont val="Calibri"/>
        <family val="2"/>
        <scheme val="minor"/>
      </rPr>
      <t xml:space="preserve"> As the Price of the Share is the same, the structure in which we finance does not have any influence on the Price of the Share. This is unrealistic, as usually it has an effect through risk (financing risk) increasing the volatility. But this is an unsual case in which the opposite happens.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</si>
</sst>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00\ [$€-C0A]_-;\-* #,##0.00\ [$€-C0A]_-;_-* &quot;-&quot;??\ [$€-C0A]_-;_-@_-"/>
    <numFmt numFmtId="165" formatCode="_-* #,##0.00\ _€_-;\-* #,##0.00\ _€_-;_-* &quot;-&quot;??\ _€_-;_-@_-"/>
  </numFmts>
  <fonts count="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3">
    <border>
      <left/>
      <right/>
      <top/>
      <bottom/>
      <diagonal/>
    </border>
    <border>
      <left/>
      <right style="medium">
        <color indexed="64"/>
      </right>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0">
    <xf numFmtId="0" fontId="0" fillId="0" borderId="0" xfId="0"/>
    <xf numFmtId="0" fontId="2" fillId="0" borderId="0" xfId="0" applyFont="1"/>
    <xf numFmtId="164" fontId="0" fillId="0" borderId="0" xfId="0" applyNumberFormat="1"/>
    <xf numFmtId="0" fontId="2" fillId="2" borderId="0" xfId="0" applyFont="1" applyFill="1"/>
    <xf numFmtId="43" fontId="0" fillId="0" borderId="0" xfId="1" applyFont="1"/>
    <xf numFmtId="44" fontId="0" fillId="0" borderId="0" xfId="2" applyFont="1"/>
    <xf numFmtId="44" fontId="0" fillId="0" borderId="0" xfId="2" applyFont="1" applyAlignment="1">
      <alignment horizontal="right"/>
    </xf>
    <xf numFmtId="44" fontId="2" fillId="2" borderId="0" xfId="2" applyFont="1" applyFill="1" applyAlignment="1">
      <alignment horizontal="right"/>
    </xf>
    <xf numFmtId="0" fontId="2" fillId="3" borderId="0" xfId="0" applyFont="1" applyFill="1"/>
    <xf numFmtId="9" fontId="0" fillId="3" borderId="0" xfId="3" applyFont="1" applyFill="1"/>
    <xf numFmtId="0" fontId="2" fillId="3" borderId="0" xfId="0" applyFont="1" applyFill="1" applyAlignment="1">
      <alignment wrapText="1"/>
    </xf>
    <xf numFmtId="44" fontId="0" fillId="3" borderId="0" xfId="2" applyFont="1" applyFill="1" applyAlignment="1">
      <alignment horizontal="right"/>
    </xf>
    <xf numFmtId="0" fontId="0" fillId="0" borderId="1" xfId="0" applyBorder="1"/>
    <xf numFmtId="0" fontId="0" fillId="0" borderId="2" xfId="0" applyBorder="1"/>
    <xf numFmtId="0" fontId="2" fillId="0" borderId="1" xfId="0" applyFont="1" applyBorder="1"/>
    <xf numFmtId="0" fontId="0" fillId="0" borderId="1" xfId="0" applyBorder="1" applyAlignment="1">
      <alignment horizontal="right"/>
    </xf>
    <xf numFmtId="0" fontId="0" fillId="0" borderId="0" xfId="0" applyAlignment="1">
      <alignment horizontal="right"/>
    </xf>
    <xf numFmtId="44" fontId="0" fillId="0" borderId="0" xfId="0" applyNumberFormat="1" applyAlignment="1">
      <alignment horizontal="right"/>
    </xf>
    <xf numFmtId="0" fontId="2" fillId="0" borderId="0" xfId="0" applyFont="1" applyFill="1" applyBorder="1"/>
    <xf numFmtId="9" fontId="0" fillId="0" borderId="0" xfId="0" applyNumberFormat="1"/>
    <xf numFmtId="0" fontId="2" fillId="4" borderId="0" xfId="0" applyFont="1" applyFill="1"/>
    <xf numFmtId="43" fontId="0" fillId="4" borderId="0" xfId="1" applyFont="1" applyFill="1"/>
    <xf numFmtId="0" fontId="0" fillId="3" borderId="0" xfId="0" applyFill="1"/>
    <xf numFmtId="44" fontId="0" fillId="2" borderId="0" xfId="0" applyNumberFormat="1" applyFill="1"/>
    <xf numFmtId="0" fontId="3" fillId="0" borderId="0" xfId="0" applyFont="1"/>
    <xf numFmtId="0" fontId="0" fillId="0" borderId="0" xfId="0" applyFont="1"/>
    <xf numFmtId="44" fontId="0" fillId="0" borderId="0" xfId="0" applyNumberFormat="1"/>
    <xf numFmtId="9" fontId="0" fillId="0" borderId="0" xfId="3" applyFont="1"/>
    <xf numFmtId="0" fontId="0" fillId="2" borderId="0" xfId="0" applyFill="1"/>
    <xf numFmtId="0" fontId="2" fillId="5" borderId="0" xfId="0" applyFont="1" applyFill="1"/>
    <xf numFmtId="10" fontId="0" fillId="5" borderId="0" xfId="3" applyNumberFormat="1" applyFont="1" applyFill="1"/>
    <xf numFmtId="0" fontId="0" fillId="5" borderId="0" xfId="0" applyFill="1"/>
    <xf numFmtId="10" fontId="0" fillId="3" borderId="0" xfId="0" applyNumberFormat="1" applyFill="1"/>
    <xf numFmtId="44" fontId="0" fillId="0" borderId="1" xfId="2" applyFont="1" applyBorder="1"/>
    <xf numFmtId="9" fontId="0" fillId="0" borderId="1" xfId="3" applyFont="1" applyBorder="1"/>
    <xf numFmtId="44" fontId="0" fillId="2" borderId="1" xfId="0" applyNumberFormat="1" applyFill="1" applyBorder="1"/>
    <xf numFmtId="44" fontId="0" fillId="0" borderId="1" xfId="0" applyNumberFormat="1" applyBorder="1"/>
    <xf numFmtId="10" fontId="0" fillId="5" borderId="1" xfId="3" applyNumberFormat="1" applyFont="1" applyFill="1" applyBorder="1"/>
    <xf numFmtId="10" fontId="0" fillId="3" borderId="1" xfId="0" applyNumberFormat="1" applyFill="1" applyBorder="1"/>
    <xf numFmtId="0" fontId="0" fillId="2" borderId="2" xfId="0" applyFill="1" applyBorder="1"/>
    <xf numFmtId="44" fontId="0" fillId="2" borderId="0" xfId="2" applyFont="1" applyFill="1"/>
    <xf numFmtId="44" fontId="0" fillId="3" borderId="0" xfId="2" applyFont="1" applyFill="1"/>
    <xf numFmtId="0" fontId="2" fillId="6" borderId="0" xfId="0" applyFont="1" applyFill="1"/>
    <xf numFmtId="44" fontId="2" fillId="6" borderId="0" xfId="2" applyFont="1" applyFill="1"/>
    <xf numFmtId="0" fontId="2" fillId="0" borderId="0" xfId="0" applyFont="1" applyAlignment="1">
      <alignment horizontal="left" wrapText="1"/>
    </xf>
    <xf numFmtId="0" fontId="2" fillId="0" borderId="0" xfId="0" applyFont="1" applyAlignment="1">
      <alignment horizontal="left" vertical="top" wrapText="1"/>
    </xf>
    <xf numFmtId="0" fontId="3" fillId="2" borderId="0" xfId="0" applyFont="1" applyFill="1"/>
    <xf numFmtId="44" fontId="0" fillId="6" borderId="0" xfId="2" applyFont="1" applyFill="1"/>
    <xf numFmtId="43" fontId="0" fillId="0" borderId="1" xfId="1" applyFont="1" applyBorder="1"/>
    <xf numFmtId="164" fontId="0" fillId="0" borderId="1" xfId="0" applyNumberFormat="1" applyBorder="1"/>
    <xf numFmtId="9" fontId="0" fillId="0" borderId="1" xfId="0" applyNumberFormat="1" applyBorder="1"/>
    <xf numFmtId="44" fontId="0" fillId="2" borderId="1" xfId="2" applyFont="1" applyFill="1" applyBorder="1"/>
    <xf numFmtId="44" fontId="0" fillId="3" borderId="1" xfId="2" applyFont="1" applyFill="1" applyBorder="1"/>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0" fillId="0" borderId="0" xfId="0" applyAlignment="1">
      <alignment vertical="center"/>
    </xf>
    <xf numFmtId="43" fontId="0" fillId="0" borderId="0" xfId="1" applyFont="1" applyAlignment="1"/>
    <xf numFmtId="0" fontId="0" fillId="0" borderId="0" xfId="0" applyAlignment="1">
      <alignment horizontal="left" vertical="center"/>
    </xf>
    <xf numFmtId="165" fontId="0" fillId="0" borderId="0" xfId="0" applyNumberFormat="1"/>
    <xf numFmtId="44" fontId="2" fillId="2" borderId="0" xfId="2" applyFont="1" applyFill="1"/>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19050</xdr:rowOff>
    </xdr:from>
    <xdr:to>
      <xdr:col>2</xdr:col>
      <xdr:colOff>180975</xdr:colOff>
      <xdr:row>7</xdr:row>
      <xdr:rowOff>0</xdr:rowOff>
    </xdr:to>
    <xdr:sp macro="" textlink="">
      <xdr:nvSpPr>
        <xdr:cNvPr id="2" name="Cerrar llave 1">
          <a:extLst>
            <a:ext uri="{FF2B5EF4-FFF2-40B4-BE49-F238E27FC236}">
              <a16:creationId xmlns:a16="http://schemas.microsoft.com/office/drawing/2014/main" id="{03EB92B2-7898-408B-9485-B754D3FCEBC6}"/>
            </a:ext>
          </a:extLst>
        </xdr:cNvPr>
        <xdr:cNvSpPr/>
      </xdr:nvSpPr>
      <xdr:spPr>
        <a:xfrm>
          <a:off x="1943100" y="209550"/>
          <a:ext cx="171450" cy="1123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5</xdr:col>
      <xdr:colOff>514350</xdr:colOff>
      <xdr:row>1</xdr:row>
      <xdr:rowOff>9525</xdr:rowOff>
    </xdr:from>
    <xdr:to>
      <xdr:col>5</xdr:col>
      <xdr:colOff>733425</xdr:colOff>
      <xdr:row>6</xdr:row>
      <xdr:rowOff>180975</xdr:rowOff>
    </xdr:to>
    <xdr:sp macro="" textlink="">
      <xdr:nvSpPr>
        <xdr:cNvPr id="3" name="Abrir llave 2">
          <a:extLst>
            <a:ext uri="{FF2B5EF4-FFF2-40B4-BE49-F238E27FC236}">
              <a16:creationId xmlns:a16="http://schemas.microsoft.com/office/drawing/2014/main" id="{E3D98668-879B-44F7-8D80-C994E8FA5901}"/>
            </a:ext>
          </a:extLst>
        </xdr:cNvPr>
        <xdr:cNvSpPr/>
      </xdr:nvSpPr>
      <xdr:spPr>
        <a:xfrm>
          <a:off x="4524375" y="200025"/>
          <a:ext cx="219075" cy="1123950"/>
        </a:xfrm>
        <a:prstGeom prst="lef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2</xdr:col>
      <xdr:colOff>9525</xdr:colOff>
      <xdr:row>10</xdr:row>
      <xdr:rowOff>19050</xdr:rowOff>
    </xdr:from>
    <xdr:to>
      <xdr:col>2</xdr:col>
      <xdr:colOff>180975</xdr:colOff>
      <xdr:row>16</xdr:row>
      <xdr:rowOff>0</xdr:rowOff>
    </xdr:to>
    <xdr:sp macro="" textlink="">
      <xdr:nvSpPr>
        <xdr:cNvPr id="4" name="Cerrar llave 3">
          <a:extLst>
            <a:ext uri="{FF2B5EF4-FFF2-40B4-BE49-F238E27FC236}">
              <a16:creationId xmlns:a16="http://schemas.microsoft.com/office/drawing/2014/main" id="{9EDD28C7-3FC7-4C5D-8191-3CF84C3CB059}"/>
            </a:ext>
          </a:extLst>
        </xdr:cNvPr>
        <xdr:cNvSpPr/>
      </xdr:nvSpPr>
      <xdr:spPr>
        <a:xfrm>
          <a:off x="1943100" y="209550"/>
          <a:ext cx="171450" cy="1123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5</xdr:col>
      <xdr:colOff>514350</xdr:colOff>
      <xdr:row>10</xdr:row>
      <xdr:rowOff>9525</xdr:rowOff>
    </xdr:from>
    <xdr:to>
      <xdr:col>5</xdr:col>
      <xdr:colOff>733425</xdr:colOff>
      <xdr:row>15</xdr:row>
      <xdr:rowOff>180975</xdr:rowOff>
    </xdr:to>
    <xdr:sp macro="" textlink="">
      <xdr:nvSpPr>
        <xdr:cNvPr id="5" name="Abrir llave 4">
          <a:extLst>
            <a:ext uri="{FF2B5EF4-FFF2-40B4-BE49-F238E27FC236}">
              <a16:creationId xmlns:a16="http://schemas.microsoft.com/office/drawing/2014/main" id="{A974F83D-853D-4835-BD40-F44009E96DD1}"/>
            </a:ext>
          </a:extLst>
        </xdr:cNvPr>
        <xdr:cNvSpPr/>
      </xdr:nvSpPr>
      <xdr:spPr>
        <a:xfrm>
          <a:off x="4524375" y="200025"/>
          <a:ext cx="219075" cy="1123950"/>
        </a:xfrm>
        <a:prstGeom prst="lef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258B5-222E-4A66-8B2A-4BA3DC6B2414}">
  <dimension ref="A1:M20"/>
  <sheetViews>
    <sheetView workbookViewId="0">
      <selection activeCell="C12" sqref="C12"/>
    </sheetView>
  </sheetViews>
  <sheetFormatPr baseColWidth="10" defaultRowHeight="15" x14ac:dyDescent="0.25"/>
  <cols>
    <col min="1" max="1" width="26" bestFit="1" customWidth="1"/>
    <col min="2" max="2" width="17.140625" bestFit="1" customWidth="1"/>
    <col min="3" max="3" width="14.28515625" bestFit="1" customWidth="1"/>
    <col min="4" max="4" width="12" bestFit="1" customWidth="1"/>
    <col min="6" max="6" width="18" bestFit="1" customWidth="1"/>
    <col min="8" max="8" width="18" bestFit="1" customWidth="1"/>
    <col min="9" max="9" width="13" bestFit="1" customWidth="1"/>
    <col min="10" max="10" width="17.28515625" bestFit="1" customWidth="1"/>
    <col min="11" max="11" width="14.140625" bestFit="1" customWidth="1"/>
    <col min="12" max="13" width="12" bestFit="1" customWidth="1"/>
  </cols>
  <sheetData>
    <row r="1" spans="1:13" x14ac:dyDescent="0.25">
      <c r="A1" s="1" t="s">
        <v>0</v>
      </c>
      <c r="B1" s="1" t="s">
        <v>1</v>
      </c>
      <c r="C1" s="1" t="s">
        <v>2</v>
      </c>
      <c r="D1" s="1" t="s">
        <v>9</v>
      </c>
      <c r="F1" s="12"/>
      <c r="G1" s="13"/>
      <c r="I1" s="1" t="s">
        <v>0</v>
      </c>
      <c r="J1" s="20" t="s">
        <v>1</v>
      </c>
      <c r="K1" s="1" t="s">
        <v>2</v>
      </c>
      <c r="L1" s="1" t="s">
        <v>9</v>
      </c>
      <c r="M1" s="18" t="s">
        <v>18</v>
      </c>
    </row>
    <row r="2" spans="1:13" x14ac:dyDescent="0.25">
      <c r="A2" s="2">
        <v>275000</v>
      </c>
      <c r="B2" s="4">
        <v>5000</v>
      </c>
      <c r="C2" s="2">
        <f>A2/B2</f>
        <v>55</v>
      </c>
      <c r="D2">
        <v>0</v>
      </c>
      <c r="F2" s="12"/>
      <c r="G2" s="13"/>
      <c r="I2" s="2">
        <v>275000</v>
      </c>
      <c r="J2" s="21">
        <f>B2-L2/K2</f>
        <v>3200</v>
      </c>
      <c r="K2" s="2">
        <f>C2</f>
        <v>55</v>
      </c>
      <c r="L2" s="2">
        <v>99000</v>
      </c>
      <c r="M2" s="19">
        <v>0.08</v>
      </c>
    </row>
    <row r="3" spans="1:13" x14ac:dyDescent="0.25">
      <c r="F3" s="12"/>
      <c r="G3" s="13"/>
    </row>
    <row r="4" spans="1:13" x14ac:dyDescent="0.25">
      <c r="B4" s="1" t="s">
        <v>3</v>
      </c>
      <c r="C4" s="1" t="s">
        <v>4</v>
      </c>
      <c r="D4" s="1" t="s">
        <v>5</v>
      </c>
      <c r="F4" s="12"/>
      <c r="G4" s="13"/>
      <c r="K4" s="1" t="s">
        <v>3</v>
      </c>
      <c r="L4" s="1" t="s">
        <v>4</v>
      </c>
      <c r="M4" s="1" t="s">
        <v>5</v>
      </c>
    </row>
    <row r="5" spans="1:13" x14ac:dyDescent="0.25">
      <c r="A5" t="s">
        <v>6</v>
      </c>
      <c r="B5" s="6" t="s">
        <v>7</v>
      </c>
      <c r="C5" s="6" t="s">
        <v>7</v>
      </c>
      <c r="D5" s="6" t="s">
        <v>7</v>
      </c>
      <c r="F5" s="12"/>
      <c r="G5" s="13"/>
      <c r="J5" t="s">
        <v>6</v>
      </c>
      <c r="K5" s="17" t="str">
        <f>B5</f>
        <v>-</v>
      </c>
      <c r="L5" s="17" t="str">
        <f>C5</f>
        <v>-</v>
      </c>
      <c r="M5" s="17" t="str">
        <f>D5</f>
        <v>-</v>
      </c>
    </row>
    <row r="6" spans="1:13" x14ac:dyDescent="0.25">
      <c r="A6" s="3" t="s">
        <v>8</v>
      </c>
      <c r="B6" s="7">
        <f>C6*0.6</f>
        <v>12600</v>
      </c>
      <c r="C6" s="7">
        <v>21000</v>
      </c>
      <c r="D6" s="7">
        <f>C6*1.25</f>
        <v>26250</v>
      </c>
      <c r="F6" s="14" t="s">
        <v>17</v>
      </c>
      <c r="G6" s="13"/>
      <c r="H6" s="1" t="s">
        <v>17</v>
      </c>
      <c r="J6" s="3" t="s">
        <v>8</v>
      </c>
      <c r="K6" s="23">
        <f>B6</f>
        <v>12600</v>
      </c>
      <c r="L6" s="23">
        <f t="shared" ref="L6:M6" si="0">C6</f>
        <v>21000</v>
      </c>
      <c r="M6" s="23">
        <f t="shared" si="0"/>
        <v>26250</v>
      </c>
    </row>
    <row r="7" spans="1:13" x14ac:dyDescent="0.25">
      <c r="A7" t="s">
        <v>10</v>
      </c>
      <c r="B7" s="6" t="s">
        <v>7</v>
      </c>
      <c r="C7" s="6" t="s">
        <v>7</v>
      </c>
      <c r="D7" s="6" t="s">
        <v>7</v>
      </c>
      <c r="F7" s="15" t="s">
        <v>7</v>
      </c>
      <c r="G7" s="13"/>
      <c r="H7" s="16" t="s">
        <v>7</v>
      </c>
      <c r="J7" t="s">
        <v>10</v>
      </c>
      <c r="K7" s="2">
        <f>-L2*M2</f>
        <v>-7920</v>
      </c>
      <c r="L7" s="2">
        <f>K7</f>
        <v>-7920</v>
      </c>
      <c r="M7" s="2">
        <f>L7</f>
        <v>-7920</v>
      </c>
    </row>
    <row r="8" spans="1:13" x14ac:dyDescent="0.25">
      <c r="A8" s="3" t="s">
        <v>11</v>
      </c>
      <c r="B8" s="7">
        <f>SUM(B6:B7)</f>
        <v>12600</v>
      </c>
      <c r="C8" s="7">
        <f t="shared" ref="C8:D8" si="1">SUM(C6:C7)</f>
        <v>21000</v>
      </c>
      <c r="D8" s="7">
        <f t="shared" si="1"/>
        <v>26250</v>
      </c>
      <c r="F8" s="12"/>
      <c r="G8" s="13"/>
      <c r="J8" s="3" t="s">
        <v>11</v>
      </c>
      <c r="K8" s="23">
        <f>SUM(K6:K7)</f>
        <v>4680</v>
      </c>
      <c r="L8" s="23">
        <f>SUM(L6:L7)</f>
        <v>13080</v>
      </c>
      <c r="M8" s="23">
        <f>SUM(M6:M7)</f>
        <v>18330</v>
      </c>
    </row>
    <row r="9" spans="1:13" x14ac:dyDescent="0.25">
      <c r="A9" t="s">
        <v>12</v>
      </c>
      <c r="B9" s="6" t="s">
        <v>7</v>
      </c>
      <c r="C9" s="6" t="s">
        <v>7</v>
      </c>
      <c r="D9" s="6" t="s">
        <v>7</v>
      </c>
      <c r="F9" s="12"/>
      <c r="G9" s="13"/>
      <c r="J9" t="s">
        <v>12</v>
      </c>
      <c r="K9" s="16" t="s">
        <v>7</v>
      </c>
      <c r="L9" s="16" t="s">
        <v>7</v>
      </c>
      <c r="M9" s="16" t="s">
        <v>7</v>
      </c>
    </row>
    <row r="10" spans="1:13" x14ac:dyDescent="0.25">
      <c r="A10" s="3" t="s">
        <v>13</v>
      </c>
      <c r="B10" s="7">
        <f>SUM(B8:B9)</f>
        <v>12600</v>
      </c>
      <c r="C10" s="7">
        <f t="shared" ref="C10:D10" si="2">SUM(C8:C9)</f>
        <v>21000</v>
      </c>
      <c r="D10" s="7">
        <f t="shared" si="2"/>
        <v>26250</v>
      </c>
      <c r="F10" s="12"/>
      <c r="G10" s="13"/>
      <c r="J10" s="3" t="s">
        <v>13</v>
      </c>
      <c r="K10" s="23">
        <f>SUM(K8:K9)</f>
        <v>4680</v>
      </c>
      <c r="L10" s="23">
        <f>SUM(L8:L9)</f>
        <v>13080</v>
      </c>
      <c r="M10" s="23">
        <f>SUM(M8:M9)</f>
        <v>18330</v>
      </c>
    </row>
    <row r="11" spans="1:13" x14ac:dyDescent="0.25">
      <c r="A11" t="s">
        <v>14</v>
      </c>
      <c r="B11" s="6">
        <f>B10/$B$2</f>
        <v>2.52</v>
      </c>
      <c r="C11" s="6">
        <f>C10/$B$2</f>
        <v>4.2</v>
      </c>
      <c r="D11" s="6">
        <f t="shared" ref="D11" si="3">D10/$B$2</f>
        <v>5.25</v>
      </c>
      <c r="F11" s="12"/>
      <c r="G11" s="13"/>
      <c r="J11" t="s">
        <v>14</v>
      </c>
      <c r="K11" s="5">
        <f>K10/$J$2</f>
        <v>1.4624999999999999</v>
      </c>
      <c r="L11" s="5">
        <f>L10/$J$2</f>
        <v>4.0875000000000004</v>
      </c>
      <c r="M11" s="5">
        <f>M10/$J$2</f>
        <v>5.7281250000000004</v>
      </c>
    </row>
    <row r="12" spans="1:13" ht="30" x14ac:dyDescent="0.25">
      <c r="A12" s="10" t="s">
        <v>15</v>
      </c>
      <c r="B12" s="6"/>
      <c r="C12" s="11" t="s">
        <v>7</v>
      </c>
      <c r="D12" s="6"/>
      <c r="F12" s="12"/>
      <c r="G12" s="13"/>
      <c r="J12" s="10" t="s">
        <v>15</v>
      </c>
      <c r="L12" s="22" t="s">
        <v>7</v>
      </c>
    </row>
    <row r="13" spans="1:13" x14ac:dyDescent="0.25">
      <c r="A13" s="8" t="s">
        <v>16</v>
      </c>
      <c r="B13" s="9">
        <f>(B11-C11)/C11</f>
        <v>-0.4</v>
      </c>
      <c r="C13" s="9">
        <f>(C11-C11)/C11</f>
        <v>0</v>
      </c>
      <c r="D13" s="9">
        <f>(D11-C11)/C11</f>
        <v>0.24999999999999994</v>
      </c>
      <c r="F13" s="12"/>
      <c r="G13" s="13"/>
      <c r="J13" s="8" t="s">
        <v>16</v>
      </c>
      <c r="K13" s="9">
        <f>(K11-L11)/L11</f>
        <v>-0.64220183486238536</v>
      </c>
      <c r="L13" s="9">
        <f>(L11-L11)/L11</f>
        <v>0</v>
      </c>
      <c r="M13" s="9">
        <f>(M11-L11)/L11</f>
        <v>0.40137614678899081</v>
      </c>
    </row>
    <row r="16" spans="1:13" ht="48" customHeight="1" x14ac:dyDescent="0.25">
      <c r="A16" s="44" t="s">
        <v>19</v>
      </c>
      <c r="B16" s="44"/>
      <c r="C16" s="44"/>
      <c r="D16" s="44"/>
    </row>
    <row r="18" spans="1:4" ht="45" customHeight="1" x14ac:dyDescent="0.25">
      <c r="A18" s="44" t="s">
        <v>20</v>
      </c>
      <c r="B18" s="44"/>
      <c r="C18" s="44"/>
      <c r="D18" s="44"/>
    </row>
    <row r="20" spans="1:4" ht="77.25" customHeight="1" x14ac:dyDescent="0.25">
      <c r="A20" s="45" t="s">
        <v>22</v>
      </c>
      <c r="B20" s="45"/>
      <c r="C20" s="45"/>
      <c r="D20" s="45"/>
    </row>
  </sheetData>
  <mergeCells count="3">
    <mergeCell ref="A16:D16"/>
    <mergeCell ref="A18:D18"/>
    <mergeCell ref="A20:D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A26D-16EB-48D5-A0E4-BDA32438B5F0}">
  <dimension ref="A1:M18"/>
  <sheetViews>
    <sheetView workbookViewId="0">
      <selection activeCell="A21" sqref="A21:C24"/>
    </sheetView>
  </sheetViews>
  <sheetFormatPr baseColWidth="10" defaultRowHeight="15" x14ac:dyDescent="0.25"/>
  <cols>
    <col min="1" max="1" width="17.28515625" bestFit="1" customWidth="1"/>
    <col min="2" max="2" width="17" bestFit="1" customWidth="1"/>
    <col min="3" max="3" width="14.140625" bestFit="1" customWidth="1"/>
    <col min="4" max="4" width="12" bestFit="1" customWidth="1"/>
    <col min="6" max="6" width="18" bestFit="1" customWidth="1"/>
    <col min="9" max="9" width="13" bestFit="1" customWidth="1"/>
    <col min="10" max="10" width="17.28515625" bestFit="1" customWidth="1"/>
    <col min="11" max="11" width="14.140625" bestFit="1" customWidth="1"/>
    <col min="12" max="13" width="12" bestFit="1" customWidth="1"/>
  </cols>
  <sheetData>
    <row r="1" spans="1:13" x14ac:dyDescent="0.25">
      <c r="A1" s="1" t="s">
        <v>0</v>
      </c>
      <c r="B1" s="1" t="s">
        <v>1</v>
      </c>
      <c r="C1" s="1" t="s">
        <v>2</v>
      </c>
      <c r="D1" s="1" t="s">
        <v>9</v>
      </c>
      <c r="E1" s="1" t="s">
        <v>21</v>
      </c>
      <c r="F1" s="12"/>
      <c r="G1" s="13"/>
      <c r="I1" s="1" t="s">
        <v>0</v>
      </c>
      <c r="J1" s="20" t="s">
        <v>1</v>
      </c>
      <c r="K1" s="1" t="s">
        <v>2</v>
      </c>
      <c r="L1" s="1" t="s">
        <v>9</v>
      </c>
      <c r="M1" s="18" t="s">
        <v>18</v>
      </c>
    </row>
    <row r="2" spans="1:13" x14ac:dyDescent="0.25">
      <c r="A2" s="2">
        <v>275000</v>
      </c>
      <c r="B2" s="4">
        <v>5000</v>
      </c>
      <c r="C2" s="2">
        <f>A2/B2</f>
        <v>55</v>
      </c>
      <c r="D2">
        <v>0</v>
      </c>
      <c r="E2" s="19">
        <v>0.35</v>
      </c>
      <c r="F2" s="12"/>
      <c r="G2" s="13"/>
      <c r="I2" s="2">
        <v>275000</v>
      </c>
      <c r="J2" s="21">
        <f>B2-L2/K2</f>
        <v>3200</v>
      </c>
      <c r="K2" s="2">
        <f>C2</f>
        <v>55</v>
      </c>
      <c r="L2" s="2">
        <v>99000</v>
      </c>
      <c r="M2" s="19">
        <v>0.08</v>
      </c>
    </row>
    <row r="3" spans="1:13" x14ac:dyDescent="0.25">
      <c r="F3" s="12"/>
      <c r="G3" s="13"/>
    </row>
    <row r="4" spans="1:13" x14ac:dyDescent="0.25">
      <c r="B4" s="1" t="s">
        <v>3</v>
      </c>
      <c r="C4" s="1" t="s">
        <v>4</v>
      </c>
      <c r="D4" s="1" t="s">
        <v>5</v>
      </c>
      <c r="F4" s="12"/>
      <c r="G4" s="13"/>
      <c r="K4" s="1" t="s">
        <v>3</v>
      </c>
      <c r="L4" s="1" t="s">
        <v>4</v>
      </c>
      <c r="M4" s="1" t="s">
        <v>5</v>
      </c>
    </row>
    <row r="5" spans="1:13" x14ac:dyDescent="0.25">
      <c r="A5" t="s">
        <v>6</v>
      </c>
      <c r="B5" s="6" t="s">
        <v>7</v>
      </c>
      <c r="C5" s="6" t="s">
        <v>7</v>
      </c>
      <c r="D5" s="6" t="s">
        <v>7</v>
      </c>
      <c r="F5" s="12"/>
      <c r="G5" s="13"/>
      <c r="J5" t="s">
        <v>6</v>
      </c>
      <c r="K5" s="17" t="str">
        <f>B5</f>
        <v>-</v>
      </c>
      <c r="L5" s="17" t="str">
        <f>C5</f>
        <v>-</v>
      </c>
      <c r="M5" s="17" t="str">
        <f>D5</f>
        <v>-</v>
      </c>
    </row>
    <row r="6" spans="1:13" x14ac:dyDescent="0.25">
      <c r="A6" s="3" t="s">
        <v>8</v>
      </c>
      <c r="B6" s="7">
        <f>C6*0.6</f>
        <v>12600</v>
      </c>
      <c r="C6" s="7">
        <v>21000</v>
      </c>
      <c r="D6" s="7">
        <f>C6*1.25</f>
        <v>26250</v>
      </c>
      <c r="F6" s="14" t="s">
        <v>17</v>
      </c>
      <c r="G6" s="13"/>
      <c r="H6" s="1" t="s">
        <v>17</v>
      </c>
      <c r="J6" s="3" t="s">
        <v>8</v>
      </c>
      <c r="K6" s="23">
        <f>B6</f>
        <v>12600</v>
      </c>
      <c r="L6" s="23">
        <f t="shared" ref="L6:M6" si="0">C6</f>
        <v>21000</v>
      </c>
      <c r="M6" s="23">
        <f t="shared" si="0"/>
        <v>26250</v>
      </c>
    </row>
    <row r="7" spans="1:13" x14ac:dyDescent="0.25">
      <c r="A7" t="s">
        <v>10</v>
      </c>
      <c r="B7" s="6" t="s">
        <v>7</v>
      </c>
      <c r="C7" s="6" t="s">
        <v>7</v>
      </c>
      <c r="D7" s="6" t="s">
        <v>7</v>
      </c>
      <c r="F7" s="15" t="s">
        <v>7</v>
      </c>
      <c r="G7" s="13"/>
      <c r="H7" s="16" t="s">
        <v>7</v>
      </c>
      <c r="J7" t="s">
        <v>10</v>
      </c>
      <c r="K7" s="2">
        <f>-L2*M2</f>
        <v>-7920</v>
      </c>
      <c r="L7" s="2">
        <f>K7</f>
        <v>-7920</v>
      </c>
      <c r="M7" s="2">
        <f>L7</f>
        <v>-7920</v>
      </c>
    </row>
    <row r="8" spans="1:13" x14ac:dyDescent="0.25">
      <c r="A8" s="3" t="s">
        <v>11</v>
      </c>
      <c r="B8" s="7">
        <f>SUM(B6:B7)</f>
        <v>12600</v>
      </c>
      <c r="C8" s="7">
        <f t="shared" ref="C8:D8" si="1">SUM(C6:C7)</f>
        <v>21000</v>
      </c>
      <c r="D8" s="7">
        <f t="shared" si="1"/>
        <v>26250</v>
      </c>
      <c r="F8" s="12"/>
      <c r="G8" s="13"/>
      <c r="J8" s="3" t="s">
        <v>11</v>
      </c>
      <c r="K8" s="23">
        <f>SUM(K6:K7)</f>
        <v>4680</v>
      </c>
      <c r="L8" s="23">
        <f>SUM(L6:L7)</f>
        <v>13080</v>
      </c>
      <c r="M8" s="23">
        <f>SUM(M6:M7)</f>
        <v>18330</v>
      </c>
    </row>
    <row r="9" spans="1:13" x14ac:dyDescent="0.25">
      <c r="A9" t="s">
        <v>12</v>
      </c>
      <c r="B9" s="6">
        <f>-B8*$E$2</f>
        <v>-4410</v>
      </c>
      <c r="C9" s="6">
        <f>-C8*$E$2</f>
        <v>-7349.9999999999991</v>
      </c>
      <c r="D9" s="6">
        <f>-D8*$E$2</f>
        <v>-9187.5</v>
      </c>
      <c r="F9" s="12"/>
      <c r="G9" s="13"/>
      <c r="J9" t="s">
        <v>12</v>
      </c>
      <c r="K9" s="6">
        <f>-K8*$E$2</f>
        <v>-1638</v>
      </c>
      <c r="L9" s="6">
        <f>-L8*$E$2</f>
        <v>-4578</v>
      </c>
      <c r="M9" s="6">
        <f>-M8*$E$2</f>
        <v>-6415.5</v>
      </c>
    </row>
    <row r="10" spans="1:13" x14ac:dyDescent="0.25">
      <c r="A10" s="3" t="s">
        <v>13</v>
      </c>
      <c r="B10" s="7">
        <f>SUM(B8:B9)</f>
        <v>8190</v>
      </c>
      <c r="C10" s="7">
        <f t="shared" ref="C10:D10" si="2">SUM(C8:C9)</f>
        <v>13650</v>
      </c>
      <c r="D10" s="7">
        <f t="shared" si="2"/>
        <v>17062.5</v>
      </c>
      <c r="F10" s="12"/>
      <c r="G10" s="13"/>
      <c r="J10" s="3" t="s">
        <v>13</v>
      </c>
      <c r="K10" s="23">
        <f>SUM(K8:K9)</f>
        <v>3042</v>
      </c>
      <c r="L10" s="23">
        <f>SUM(L8:L9)</f>
        <v>8502</v>
      </c>
      <c r="M10" s="23">
        <f>SUM(M8:M9)</f>
        <v>11914.5</v>
      </c>
    </row>
    <row r="11" spans="1:13" x14ac:dyDescent="0.25">
      <c r="A11" t="s">
        <v>14</v>
      </c>
      <c r="B11" s="6">
        <f>B10/$B$2</f>
        <v>1.6379999999999999</v>
      </c>
      <c r="C11" s="6">
        <f t="shared" ref="C11:D11" si="3">C10/$B$2</f>
        <v>2.73</v>
      </c>
      <c r="D11" s="6">
        <f t="shared" si="3"/>
        <v>3.4125000000000001</v>
      </c>
      <c r="F11" s="12"/>
      <c r="G11" s="13"/>
      <c r="J11" t="s">
        <v>14</v>
      </c>
      <c r="K11" s="5">
        <f>K10/$J$2</f>
        <v>0.95062500000000005</v>
      </c>
      <c r="L11" s="5">
        <f>L10/$J$2</f>
        <v>2.6568749999999999</v>
      </c>
      <c r="M11" s="5">
        <f>M10/$J$2</f>
        <v>3.7232812499999999</v>
      </c>
    </row>
    <row r="12" spans="1:13" ht="31.5" customHeight="1" x14ac:dyDescent="0.25">
      <c r="A12" s="10" t="s">
        <v>15</v>
      </c>
      <c r="B12" s="6"/>
      <c r="C12" s="11" t="s">
        <v>7</v>
      </c>
      <c r="D12" s="6"/>
      <c r="F12" s="12"/>
      <c r="G12" s="13"/>
      <c r="J12" s="10" t="s">
        <v>15</v>
      </c>
      <c r="L12" s="22" t="s">
        <v>7</v>
      </c>
    </row>
    <row r="13" spans="1:13" x14ac:dyDescent="0.25">
      <c r="A13" s="8" t="s">
        <v>16</v>
      </c>
      <c r="B13" s="9">
        <f>(B11-C11)/C11</f>
        <v>-0.4</v>
      </c>
      <c r="C13" s="9">
        <f>(C11-C11)/C11</f>
        <v>0</v>
      </c>
      <c r="D13" s="9">
        <f>(D11-C11)/C11</f>
        <v>0.25000000000000006</v>
      </c>
      <c r="F13" s="12"/>
      <c r="G13" s="13"/>
      <c r="J13" s="8" t="s">
        <v>16</v>
      </c>
      <c r="K13" s="9">
        <f>(K11-L11)/L11</f>
        <v>-0.64220183486238525</v>
      </c>
      <c r="L13" s="9">
        <f>(L11-L11)/L11</f>
        <v>0</v>
      </c>
      <c r="M13" s="9">
        <f>(M11-L11)/L11</f>
        <v>0.40137614678899086</v>
      </c>
    </row>
    <row r="16" spans="1:13" ht="78" customHeight="1" x14ac:dyDescent="0.25">
      <c r="A16" s="45" t="s">
        <v>23</v>
      </c>
      <c r="B16" s="45"/>
      <c r="C16" s="45"/>
      <c r="D16" s="45"/>
    </row>
    <row r="18" spans="1:4" ht="33" customHeight="1" x14ac:dyDescent="0.25">
      <c r="A18" s="45" t="s">
        <v>24</v>
      </c>
      <c r="B18" s="45"/>
      <c r="C18" s="45"/>
      <c r="D18" s="45"/>
    </row>
  </sheetData>
  <mergeCells count="2">
    <mergeCell ref="A16:D16"/>
    <mergeCell ref="A18:D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26A0C-CB29-4F8E-B3D2-E24EF57DD387}">
  <dimension ref="A1:P18"/>
  <sheetViews>
    <sheetView workbookViewId="0">
      <selection activeCell="G9" sqref="G9"/>
    </sheetView>
  </sheetViews>
  <sheetFormatPr baseColWidth="10" defaultRowHeight="15" x14ac:dyDescent="0.25"/>
  <cols>
    <col min="1" max="2" width="19.85546875" bestFit="1" customWidth="1"/>
    <col min="3" max="3" width="13" bestFit="1" customWidth="1"/>
    <col min="4" max="4" width="13" customWidth="1"/>
    <col min="6" max="7" width="13" bestFit="1" customWidth="1"/>
    <col min="8" max="8" width="13" customWidth="1"/>
    <col min="10" max="11" width="13" bestFit="1" customWidth="1"/>
    <col min="12" max="12" width="13" customWidth="1"/>
    <col min="14" max="16" width="13" bestFit="1" customWidth="1"/>
  </cols>
  <sheetData>
    <row r="1" spans="1:16" x14ac:dyDescent="0.25">
      <c r="A1" s="1" t="s">
        <v>26</v>
      </c>
      <c r="B1">
        <v>1</v>
      </c>
      <c r="C1" t="s">
        <v>27</v>
      </c>
    </row>
    <row r="2" spans="1:16" x14ac:dyDescent="0.25">
      <c r="A2" s="29" t="s">
        <v>28</v>
      </c>
      <c r="B2" s="31" t="s">
        <v>29</v>
      </c>
      <c r="C2" s="31"/>
    </row>
    <row r="4" spans="1:16" x14ac:dyDescent="0.25">
      <c r="B4" s="24" t="s">
        <v>30</v>
      </c>
      <c r="D4" s="12"/>
      <c r="E4" s="13"/>
      <c r="F4" s="24" t="s">
        <v>32</v>
      </c>
      <c r="H4" s="12"/>
      <c r="I4" s="13"/>
      <c r="J4" s="24" t="s">
        <v>33</v>
      </c>
      <c r="L4" s="12"/>
      <c r="M4" s="13"/>
      <c r="N4" s="24" t="s">
        <v>34</v>
      </c>
    </row>
    <row r="5" spans="1:16" x14ac:dyDescent="0.25">
      <c r="B5" t="s">
        <v>0</v>
      </c>
      <c r="C5" s="5">
        <f>'Ex. 1'!A2</f>
        <v>275000</v>
      </c>
      <c r="D5" s="33"/>
      <c r="E5" s="13"/>
      <c r="F5" t="s">
        <v>31</v>
      </c>
      <c r="G5" s="26">
        <f>C5</f>
        <v>275000</v>
      </c>
      <c r="H5" s="36"/>
      <c r="I5" s="13"/>
      <c r="J5" t="s">
        <v>31</v>
      </c>
      <c r="K5" s="26">
        <f>G5</f>
        <v>275000</v>
      </c>
      <c r="L5" s="36"/>
      <c r="M5" s="13"/>
      <c r="N5" t="s">
        <v>31</v>
      </c>
      <c r="O5" s="26">
        <f>K5</f>
        <v>275000</v>
      </c>
    </row>
    <row r="6" spans="1:16" x14ac:dyDescent="0.25">
      <c r="B6" t="s">
        <v>9</v>
      </c>
      <c r="C6" s="5">
        <f>'Ex. 1'!D2</f>
        <v>0</v>
      </c>
      <c r="D6" s="33"/>
      <c r="E6" s="13"/>
      <c r="F6" t="s">
        <v>9</v>
      </c>
      <c r="G6" s="5">
        <f>'Ex. 1'!L2</f>
        <v>99000</v>
      </c>
      <c r="H6" s="33"/>
      <c r="I6" s="13"/>
      <c r="J6" t="s">
        <v>9</v>
      </c>
      <c r="K6" s="5">
        <v>0</v>
      </c>
      <c r="L6" s="33"/>
      <c r="M6" s="13"/>
      <c r="N6" t="s">
        <v>9</v>
      </c>
      <c r="O6" s="5">
        <f>G6</f>
        <v>99000</v>
      </c>
    </row>
    <row r="7" spans="1:16" x14ac:dyDescent="0.25">
      <c r="B7" t="s">
        <v>12</v>
      </c>
      <c r="C7" s="27">
        <v>0</v>
      </c>
      <c r="D7" s="34"/>
      <c r="E7" s="13"/>
      <c r="F7" t="s">
        <v>12</v>
      </c>
      <c r="G7" s="27">
        <v>0</v>
      </c>
      <c r="H7" s="34"/>
      <c r="I7" s="13"/>
      <c r="J7" t="s">
        <v>12</v>
      </c>
      <c r="K7" s="27">
        <v>0.35</v>
      </c>
      <c r="L7" s="34"/>
      <c r="M7" s="13"/>
      <c r="N7" t="s">
        <v>12</v>
      </c>
      <c r="O7" s="19">
        <f>K7</f>
        <v>0.35</v>
      </c>
    </row>
    <row r="8" spans="1:16" x14ac:dyDescent="0.25">
      <c r="C8" s="26"/>
      <c r="D8" s="12"/>
      <c r="E8" s="13"/>
      <c r="H8" s="12"/>
      <c r="I8" s="13"/>
      <c r="L8" s="12"/>
      <c r="M8" s="13"/>
    </row>
    <row r="9" spans="1:16" x14ac:dyDescent="0.25">
      <c r="B9" s="28" t="s">
        <v>31</v>
      </c>
      <c r="C9" s="23">
        <f>C5-C6</f>
        <v>275000</v>
      </c>
      <c r="D9" s="35"/>
      <c r="E9" s="39"/>
      <c r="F9" s="28" t="s">
        <v>31</v>
      </c>
      <c r="G9" s="23">
        <f>G5-G6</f>
        <v>176000</v>
      </c>
      <c r="H9" s="35"/>
      <c r="I9" s="39"/>
      <c r="J9" s="28" t="s">
        <v>31</v>
      </c>
      <c r="K9" s="23">
        <f>K5-K6</f>
        <v>275000</v>
      </c>
      <c r="L9" s="35"/>
      <c r="M9" s="39"/>
      <c r="N9" s="28" t="s">
        <v>31</v>
      </c>
      <c r="O9" s="23">
        <f>O5-O6</f>
        <v>176000</v>
      </c>
    </row>
    <row r="10" spans="1:16" x14ac:dyDescent="0.25">
      <c r="D10" s="12"/>
      <c r="E10" s="13"/>
      <c r="H10" s="12"/>
      <c r="I10" s="13"/>
      <c r="L10" s="12"/>
      <c r="M10" s="13"/>
    </row>
    <row r="11" spans="1:16" x14ac:dyDescent="0.25">
      <c r="B11" s="1" t="s">
        <v>3</v>
      </c>
      <c r="C11" s="1" t="s">
        <v>4</v>
      </c>
      <c r="D11" s="14" t="s">
        <v>5</v>
      </c>
      <c r="E11" s="13"/>
      <c r="F11" s="1" t="s">
        <v>3</v>
      </c>
      <c r="G11" s="1" t="s">
        <v>4</v>
      </c>
      <c r="H11" s="14" t="s">
        <v>5</v>
      </c>
      <c r="I11" s="13"/>
      <c r="J11" s="1" t="s">
        <v>3</v>
      </c>
      <c r="K11" s="1" t="s">
        <v>4</v>
      </c>
      <c r="L11" s="14" t="s">
        <v>5</v>
      </c>
      <c r="M11" s="13"/>
      <c r="N11" s="1" t="s">
        <v>3</v>
      </c>
      <c r="O11" s="1" t="s">
        <v>4</v>
      </c>
      <c r="P11" s="1" t="s">
        <v>5</v>
      </c>
    </row>
    <row r="12" spans="1:16" x14ac:dyDescent="0.25">
      <c r="A12" s="1" t="s">
        <v>13</v>
      </c>
      <c r="B12" s="26">
        <f>'Ex. 1'!B10</f>
        <v>12600</v>
      </c>
      <c r="C12" s="26">
        <f>'Ex. 1'!C10</f>
        <v>21000</v>
      </c>
      <c r="D12" s="36">
        <f>'Ex. 1'!D10</f>
        <v>26250</v>
      </c>
      <c r="E12" s="13"/>
      <c r="F12" s="26">
        <f>'Ex. 1'!K10</f>
        <v>4680</v>
      </c>
      <c r="G12" s="26">
        <f>'Ex. 1'!L10</f>
        <v>13080</v>
      </c>
      <c r="H12" s="36">
        <f>'Ex. 1'!M10</f>
        <v>18330</v>
      </c>
      <c r="I12" s="13"/>
      <c r="J12" s="26">
        <f>'Ex. 2'!B10</f>
        <v>8190</v>
      </c>
      <c r="K12" s="26">
        <f>'Ex. 2'!C10</f>
        <v>13650</v>
      </c>
      <c r="L12" s="36">
        <f>'Ex. 2'!D10</f>
        <v>17062.5</v>
      </c>
      <c r="M12" s="13"/>
      <c r="N12" s="26">
        <f>'Ex. 2'!K10</f>
        <v>3042</v>
      </c>
      <c r="O12" s="26">
        <f>'Ex. 2'!L10</f>
        <v>8502</v>
      </c>
      <c r="P12" s="26">
        <f>'Ex. 2'!M10</f>
        <v>11914.5</v>
      </c>
    </row>
    <row r="13" spans="1:16" x14ac:dyDescent="0.25">
      <c r="A13" s="1" t="s">
        <v>31</v>
      </c>
      <c r="B13" s="26">
        <f>$C$9</f>
        <v>275000</v>
      </c>
      <c r="C13" s="26">
        <f>$C$9</f>
        <v>275000</v>
      </c>
      <c r="D13" s="36">
        <f>$C$9</f>
        <v>275000</v>
      </c>
      <c r="E13" s="13"/>
      <c r="F13" s="26">
        <f>$G$9</f>
        <v>176000</v>
      </c>
      <c r="G13" s="26">
        <f t="shared" ref="G13:H13" si="0">$G$9</f>
        <v>176000</v>
      </c>
      <c r="H13" s="36">
        <f t="shared" si="0"/>
        <v>176000</v>
      </c>
      <c r="I13" s="13"/>
      <c r="J13" s="26">
        <f>$K$9</f>
        <v>275000</v>
      </c>
      <c r="K13" s="26">
        <f t="shared" ref="K13:L13" si="1">$K$9</f>
        <v>275000</v>
      </c>
      <c r="L13" s="36">
        <f t="shared" si="1"/>
        <v>275000</v>
      </c>
      <c r="M13" s="13"/>
      <c r="N13" s="26">
        <f>$O$9</f>
        <v>176000</v>
      </c>
      <c r="O13" s="26">
        <f t="shared" ref="O13:P13" si="2">$O$9</f>
        <v>176000</v>
      </c>
      <c r="P13" s="26">
        <f t="shared" si="2"/>
        <v>176000</v>
      </c>
    </row>
    <row r="14" spans="1:16" x14ac:dyDescent="0.25">
      <c r="A14" s="29" t="s">
        <v>35</v>
      </c>
      <c r="B14" s="30">
        <f>B12/B13</f>
        <v>4.581818181818182E-2</v>
      </c>
      <c r="C14" s="30">
        <f>C12/C13</f>
        <v>7.636363636363637E-2</v>
      </c>
      <c r="D14" s="37">
        <f>D12/D13</f>
        <v>9.5454545454545459E-2</v>
      </c>
      <c r="E14" s="13"/>
      <c r="F14" s="30">
        <f>F12/F13</f>
        <v>2.6590909090909092E-2</v>
      </c>
      <c r="G14" s="30">
        <f>G12/G13</f>
        <v>7.4318181818181825E-2</v>
      </c>
      <c r="H14" s="37">
        <f>H12/H13</f>
        <v>0.10414772727272727</v>
      </c>
      <c r="I14" s="13"/>
      <c r="J14" s="30">
        <f>J12/J13</f>
        <v>2.978181818181818E-2</v>
      </c>
      <c r="K14" s="30">
        <f>K12/K13</f>
        <v>4.9636363636363638E-2</v>
      </c>
      <c r="L14" s="37">
        <f>L12/L13</f>
        <v>6.2045454545454543E-2</v>
      </c>
      <c r="M14" s="13"/>
      <c r="N14" s="30">
        <f>N12/N13</f>
        <v>1.7284090909090909E-2</v>
      </c>
      <c r="O14" s="30">
        <f>O12/O13</f>
        <v>4.830681818181818E-2</v>
      </c>
      <c r="P14" s="30">
        <f>P12/P13</f>
        <v>6.7696022727272723E-2</v>
      </c>
    </row>
    <row r="15" spans="1:16" x14ac:dyDescent="0.25">
      <c r="A15" s="8" t="s">
        <v>36</v>
      </c>
      <c r="B15" s="32">
        <f>(B14-$C14)/$C14</f>
        <v>-0.4</v>
      </c>
      <c r="C15" s="32">
        <f>(C14-$C14)/$C14</f>
        <v>0</v>
      </c>
      <c r="D15" s="38">
        <f>(D14-$C14)/$C14</f>
        <v>0.24999999999999994</v>
      </c>
      <c r="E15" s="13"/>
      <c r="F15" s="32">
        <f>(F14-$G14)/$G14</f>
        <v>-0.64220183486238525</v>
      </c>
      <c r="G15" s="32">
        <f>(G14-$G14)/$G14</f>
        <v>0</v>
      </c>
      <c r="H15" s="38">
        <f>(H14-$G14)/$G14</f>
        <v>0.40137614678899064</v>
      </c>
      <c r="I15" s="13"/>
      <c r="J15" s="32">
        <f>(J14-$K14)/$K14</f>
        <v>-0.40000000000000008</v>
      </c>
      <c r="K15" s="32">
        <f>(K14-$K14)/$K14</f>
        <v>0</v>
      </c>
      <c r="L15" s="38">
        <f>(L14-$K14)/$K14</f>
        <v>0.24999999999999989</v>
      </c>
      <c r="M15" s="13"/>
      <c r="N15" s="32">
        <f>(N14-$O14)/$O14</f>
        <v>-0.64220183486238536</v>
      </c>
      <c r="O15" s="32">
        <f>(O14-$O14)/$O14</f>
        <v>0</v>
      </c>
      <c r="P15" s="32">
        <f>(P14-$O14)/$O14</f>
        <v>0.40137614678899081</v>
      </c>
    </row>
    <row r="16" spans="1:16" x14ac:dyDescent="0.25">
      <c r="D16" s="12"/>
      <c r="E16" s="12"/>
      <c r="H16" s="12"/>
      <c r="I16" s="12"/>
      <c r="L16" s="12"/>
      <c r="M16" s="13"/>
    </row>
    <row r="17" spans="1:13" x14ac:dyDescent="0.25">
      <c r="D17" s="12"/>
      <c r="E17" s="12"/>
      <c r="H17" s="12"/>
      <c r="I17" s="12"/>
      <c r="L17" s="12"/>
      <c r="M17" s="13"/>
    </row>
    <row r="18" spans="1:13" ht="61.5" customHeight="1" x14ac:dyDescent="0.25">
      <c r="A18" s="45" t="s">
        <v>37</v>
      </c>
      <c r="B18" s="45"/>
      <c r="C18" s="45"/>
      <c r="D18" s="45"/>
    </row>
  </sheetData>
  <mergeCells count="1">
    <mergeCell ref="A18: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00576-5A43-48C5-89A4-EF9BCB2ED513}">
  <dimension ref="A1:L18"/>
  <sheetViews>
    <sheetView topLeftCell="A4" workbookViewId="0">
      <selection activeCell="H16" sqref="H16"/>
    </sheetView>
  </sheetViews>
  <sheetFormatPr baseColWidth="10" defaultRowHeight="15" x14ac:dyDescent="0.25"/>
  <cols>
    <col min="1" max="1" width="12" bestFit="1" customWidth="1"/>
    <col min="2" max="2" width="13" bestFit="1" customWidth="1"/>
    <col min="3" max="3" width="14.5703125" bestFit="1" customWidth="1"/>
    <col min="7" max="7" width="12" bestFit="1" customWidth="1"/>
    <col min="8" max="9" width="14.5703125" bestFit="1" customWidth="1"/>
    <col min="11" max="11" width="24.28515625" bestFit="1" customWidth="1"/>
    <col min="12" max="12" width="13" bestFit="1" customWidth="1"/>
  </cols>
  <sheetData>
    <row r="1" spans="1:12" x14ac:dyDescent="0.25">
      <c r="A1" s="24" t="s">
        <v>25</v>
      </c>
      <c r="G1" s="24" t="s">
        <v>39</v>
      </c>
      <c r="K1" s="24" t="s">
        <v>42</v>
      </c>
    </row>
    <row r="2" spans="1:12" x14ac:dyDescent="0.25">
      <c r="A2" s="25" t="s">
        <v>38</v>
      </c>
      <c r="B2" s="4">
        <v>265000</v>
      </c>
      <c r="G2" s="25" t="s">
        <v>38</v>
      </c>
      <c r="H2" s="4">
        <v>185000</v>
      </c>
      <c r="K2" t="s">
        <v>43</v>
      </c>
    </row>
    <row r="3" spans="1:12" x14ac:dyDescent="0.25">
      <c r="A3" t="s">
        <v>9</v>
      </c>
      <c r="B3" s="5">
        <v>0</v>
      </c>
      <c r="G3" t="s">
        <v>9</v>
      </c>
      <c r="H3" s="5">
        <v>2800000</v>
      </c>
      <c r="K3" t="s">
        <v>44</v>
      </c>
    </row>
    <row r="4" spans="1:12" x14ac:dyDescent="0.25">
      <c r="A4" t="s">
        <v>40</v>
      </c>
      <c r="B4" s="19">
        <v>0</v>
      </c>
      <c r="G4" t="s">
        <v>40</v>
      </c>
      <c r="H4" s="19">
        <v>0.1</v>
      </c>
      <c r="K4" s="42" t="s">
        <v>45</v>
      </c>
      <c r="L4" s="43">
        <v>927500</v>
      </c>
    </row>
    <row r="6" spans="1:12" x14ac:dyDescent="0.25">
      <c r="A6" s="3" t="s">
        <v>8</v>
      </c>
      <c r="B6" s="40">
        <v>750000</v>
      </c>
      <c r="C6" s="40">
        <v>1500000</v>
      </c>
      <c r="G6" s="3" t="s">
        <v>8</v>
      </c>
      <c r="H6" s="40">
        <v>750000</v>
      </c>
      <c r="I6" s="40">
        <v>1500000</v>
      </c>
    </row>
    <row r="7" spans="1:12" x14ac:dyDescent="0.25">
      <c r="A7" s="25" t="s">
        <v>40</v>
      </c>
      <c r="B7" s="26">
        <f>-B4*B3</f>
        <v>0</v>
      </c>
      <c r="C7" s="26">
        <f>-C4*C3</f>
        <v>0</v>
      </c>
      <c r="G7" s="25" t="s">
        <v>40</v>
      </c>
      <c r="H7" s="26">
        <f>-H4*H3</f>
        <v>-280000</v>
      </c>
      <c r="I7" s="26">
        <f>-H4*H3</f>
        <v>-280000</v>
      </c>
    </row>
    <row r="8" spans="1:12" x14ac:dyDescent="0.25">
      <c r="A8" s="3" t="s">
        <v>11</v>
      </c>
      <c r="B8" s="23">
        <f>B6-B7</f>
        <v>750000</v>
      </c>
      <c r="C8" s="23">
        <f>C6-C7</f>
        <v>1500000</v>
      </c>
      <c r="G8" s="3" t="s">
        <v>11</v>
      </c>
      <c r="H8" s="23">
        <f>H6+H7</f>
        <v>470000</v>
      </c>
      <c r="I8" s="23">
        <f>I6+I7</f>
        <v>1220000</v>
      </c>
    </row>
    <row r="9" spans="1:12" x14ac:dyDescent="0.25">
      <c r="A9" s="25" t="s">
        <v>12</v>
      </c>
      <c r="B9" s="5">
        <v>0</v>
      </c>
      <c r="C9" s="5">
        <v>0</v>
      </c>
      <c r="G9" s="25" t="s">
        <v>12</v>
      </c>
      <c r="H9" s="5">
        <v>0</v>
      </c>
      <c r="I9" s="5">
        <v>0</v>
      </c>
    </row>
    <row r="10" spans="1:12" x14ac:dyDescent="0.25">
      <c r="A10" s="3" t="s">
        <v>13</v>
      </c>
      <c r="B10" s="23">
        <f>B8-B9</f>
        <v>750000</v>
      </c>
      <c r="C10" s="23">
        <f>C8-C9</f>
        <v>1500000</v>
      </c>
      <c r="G10" s="3" t="s">
        <v>13</v>
      </c>
      <c r="H10" s="23">
        <f>H8-H9</f>
        <v>470000</v>
      </c>
      <c r="I10" s="23">
        <f>I8-I9</f>
        <v>1220000</v>
      </c>
    </row>
    <row r="11" spans="1:12" x14ac:dyDescent="0.25">
      <c r="A11" s="8" t="s">
        <v>41</v>
      </c>
      <c r="B11" s="41">
        <f>B10/B2</f>
        <v>2.8301886792452828</v>
      </c>
      <c r="C11" s="41">
        <f>C10/B2</f>
        <v>5.6603773584905657</v>
      </c>
      <c r="G11" s="8" t="s">
        <v>41</v>
      </c>
      <c r="H11" s="41">
        <f>H10/H2</f>
        <v>2.5405405405405403</v>
      </c>
      <c r="I11" s="41">
        <f>I10/H2</f>
        <v>6.5945945945945947</v>
      </c>
    </row>
    <row r="14" spans="1:12" ht="64.5" customHeight="1" x14ac:dyDescent="0.25">
      <c r="A14" s="45" t="s">
        <v>46</v>
      </c>
      <c r="B14" s="45"/>
      <c r="C14" s="45"/>
      <c r="D14" s="45"/>
      <c r="E14" s="45"/>
      <c r="F14" s="45"/>
    </row>
    <row r="16" spans="1:12" ht="65.25" customHeight="1" x14ac:dyDescent="0.25">
      <c r="A16" s="45" t="s">
        <v>47</v>
      </c>
      <c r="B16" s="45"/>
      <c r="C16" s="45"/>
      <c r="D16" s="45"/>
      <c r="E16" s="45"/>
      <c r="F16" s="45"/>
    </row>
    <row r="18" spans="1:6" ht="48.75" customHeight="1" x14ac:dyDescent="0.25">
      <c r="A18" s="45" t="s">
        <v>48</v>
      </c>
      <c r="B18" s="45"/>
      <c r="C18" s="45"/>
      <c r="D18" s="45"/>
      <c r="E18" s="45"/>
      <c r="F18" s="45"/>
    </row>
  </sheetData>
  <mergeCells count="3">
    <mergeCell ref="A14:F14"/>
    <mergeCell ref="A16:F16"/>
    <mergeCell ref="A18:F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D1F6-D3F0-49EE-BA02-278F957261FA}">
  <dimension ref="A1:J14"/>
  <sheetViews>
    <sheetView workbookViewId="0">
      <selection sqref="A1:J11"/>
    </sheetView>
  </sheetViews>
  <sheetFormatPr baseColWidth="10" defaultRowHeight="15" x14ac:dyDescent="0.25"/>
  <cols>
    <col min="1" max="1" width="17.42578125" bestFit="1" customWidth="1"/>
    <col min="2" max="2" width="12" bestFit="1" customWidth="1"/>
    <col min="5" max="5" width="17.42578125" bestFit="1" customWidth="1"/>
    <col min="6" max="6" width="12" bestFit="1" customWidth="1"/>
    <col min="9" max="9" width="17.42578125" bestFit="1" customWidth="1"/>
  </cols>
  <sheetData>
    <row r="1" spans="1:10" x14ac:dyDescent="0.25">
      <c r="A1" s="24" t="s">
        <v>25</v>
      </c>
      <c r="E1" s="24" t="s">
        <v>39</v>
      </c>
      <c r="I1" s="24" t="s">
        <v>50</v>
      </c>
    </row>
    <row r="2" spans="1:10" x14ac:dyDescent="0.25">
      <c r="A2" t="s">
        <v>38</v>
      </c>
      <c r="B2" s="4">
        <v>900</v>
      </c>
      <c r="E2" t="s">
        <v>38</v>
      </c>
      <c r="F2" s="4">
        <v>1900</v>
      </c>
      <c r="I2" t="s">
        <v>38</v>
      </c>
      <c r="J2" s="4">
        <v>2700</v>
      </c>
    </row>
    <row r="3" spans="1:10" x14ac:dyDescent="0.25">
      <c r="A3" t="s">
        <v>9</v>
      </c>
      <c r="B3" s="2">
        <v>65700</v>
      </c>
      <c r="E3" t="s">
        <v>9</v>
      </c>
      <c r="F3" s="2">
        <v>29200</v>
      </c>
      <c r="I3" t="s">
        <v>9</v>
      </c>
      <c r="J3" s="2">
        <v>0</v>
      </c>
    </row>
    <row r="4" spans="1:10" x14ac:dyDescent="0.25">
      <c r="A4" t="s">
        <v>49</v>
      </c>
      <c r="B4" s="19">
        <v>0.1</v>
      </c>
      <c r="E4" t="s">
        <v>49</v>
      </c>
      <c r="F4" s="19">
        <v>0.1</v>
      </c>
      <c r="J4" s="19"/>
    </row>
    <row r="6" spans="1:10" x14ac:dyDescent="0.25">
      <c r="A6" s="3" t="s">
        <v>8</v>
      </c>
      <c r="B6" s="40">
        <v>8500</v>
      </c>
      <c r="E6" s="3" t="s">
        <v>8</v>
      </c>
      <c r="F6" s="40">
        <v>8500</v>
      </c>
      <c r="I6" s="3" t="s">
        <v>8</v>
      </c>
      <c r="J6" s="40">
        <v>8500</v>
      </c>
    </row>
    <row r="7" spans="1:10" x14ac:dyDescent="0.25">
      <c r="A7" t="s">
        <v>40</v>
      </c>
      <c r="B7" s="2">
        <f>-B4*B3</f>
        <v>-6570</v>
      </c>
      <c r="E7" t="s">
        <v>40</v>
      </c>
      <c r="F7" s="2">
        <f>-F4*F3</f>
        <v>-2920</v>
      </c>
      <c r="I7" t="s">
        <v>40</v>
      </c>
      <c r="J7" s="2">
        <f>-J4*J3</f>
        <v>0</v>
      </c>
    </row>
    <row r="8" spans="1:10" x14ac:dyDescent="0.25">
      <c r="A8" s="3" t="s">
        <v>11</v>
      </c>
      <c r="B8" s="40">
        <f>SUM(B6:B7)</f>
        <v>1930</v>
      </c>
      <c r="E8" s="3" t="s">
        <v>11</v>
      </c>
      <c r="F8" s="40">
        <f>SUM(F6:F7)</f>
        <v>5580</v>
      </c>
      <c r="I8" s="3" t="s">
        <v>11</v>
      </c>
      <c r="J8" s="40">
        <f>SUM(J6:J7)</f>
        <v>8500</v>
      </c>
    </row>
    <row r="9" spans="1:10" x14ac:dyDescent="0.25">
      <c r="A9" t="s">
        <v>12</v>
      </c>
      <c r="B9" s="2">
        <v>0</v>
      </c>
      <c r="E9" t="s">
        <v>12</v>
      </c>
      <c r="F9" s="2">
        <v>0</v>
      </c>
      <c r="I9" t="s">
        <v>12</v>
      </c>
      <c r="J9" s="2">
        <v>0</v>
      </c>
    </row>
    <row r="10" spans="1:10" x14ac:dyDescent="0.25">
      <c r="A10" s="3" t="s">
        <v>13</v>
      </c>
      <c r="B10" s="23">
        <f>SUM(B8:B9)</f>
        <v>1930</v>
      </c>
      <c r="E10" s="3" t="s">
        <v>13</v>
      </c>
      <c r="F10" s="23">
        <f>SUM(F8:F9)</f>
        <v>5580</v>
      </c>
      <c r="I10" s="3" t="s">
        <v>13</v>
      </c>
      <c r="J10" s="23">
        <f>SUM(J8:J9)</f>
        <v>8500</v>
      </c>
    </row>
    <row r="11" spans="1:10" x14ac:dyDescent="0.25">
      <c r="A11" s="8" t="s">
        <v>51</v>
      </c>
      <c r="B11" s="41">
        <f>B10/B2</f>
        <v>2.1444444444444444</v>
      </c>
      <c r="E11" s="8" t="s">
        <v>51</v>
      </c>
      <c r="F11" s="41">
        <f>F10/F2</f>
        <v>2.9368421052631577</v>
      </c>
      <c r="I11" s="8" t="s">
        <v>51</v>
      </c>
      <c r="J11" s="41">
        <f>J10/J2</f>
        <v>3.1481481481481484</v>
      </c>
    </row>
    <row r="14" spans="1:10" ht="80.25" customHeight="1" x14ac:dyDescent="0.25">
      <c r="A14" s="45" t="s">
        <v>52</v>
      </c>
      <c r="B14" s="45"/>
      <c r="C14" s="45"/>
      <c r="D14" s="45"/>
      <c r="E14" s="45"/>
    </row>
  </sheetData>
  <mergeCells count="1">
    <mergeCell ref="A14:E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ED937-33DF-417A-BD31-85F6CD03348B}">
  <dimension ref="A1:M17"/>
  <sheetViews>
    <sheetView workbookViewId="0">
      <selection activeCell="E1" sqref="E1:G2"/>
    </sheetView>
  </sheetViews>
  <sheetFormatPr baseColWidth="10" defaultRowHeight="15" x14ac:dyDescent="0.25"/>
  <cols>
    <col min="1" max="1" width="23.28515625" bestFit="1" customWidth="1"/>
    <col min="2" max="2" width="37.5703125" bestFit="1" customWidth="1"/>
  </cols>
  <sheetData>
    <row r="1" spans="1:13" x14ac:dyDescent="0.25">
      <c r="A1" s="24" t="s">
        <v>53</v>
      </c>
      <c r="C1" s="1"/>
      <c r="E1" s="3" t="s">
        <v>64</v>
      </c>
      <c r="F1" s="28"/>
      <c r="G1" s="28"/>
    </row>
    <row r="2" spans="1:13" x14ac:dyDescent="0.25">
      <c r="A2" t="s">
        <v>25</v>
      </c>
      <c r="B2" t="s">
        <v>54</v>
      </c>
      <c r="E2" s="28" t="s">
        <v>65</v>
      </c>
      <c r="F2" s="28"/>
      <c r="G2" s="28"/>
    </row>
    <row r="3" spans="1:13" x14ac:dyDescent="0.25">
      <c r="A3" t="s">
        <v>50</v>
      </c>
      <c r="B3" t="s">
        <v>55</v>
      </c>
      <c r="C3" s="42" t="s">
        <v>58</v>
      </c>
    </row>
    <row r="4" spans="1:13" x14ac:dyDescent="0.25">
      <c r="A4" s="1" t="s">
        <v>56</v>
      </c>
      <c r="B4" t="s">
        <v>57</v>
      </c>
      <c r="C4" s="43">
        <v>9855</v>
      </c>
    </row>
    <row r="6" spans="1:13" x14ac:dyDescent="0.25">
      <c r="E6" s="45" t="s">
        <v>67</v>
      </c>
      <c r="F6" s="45"/>
      <c r="G6" s="45"/>
      <c r="H6" s="45"/>
      <c r="I6" s="45"/>
      <c r="J6" s="45"/>
      <c r="K6" s="45"/>
      <c r="L6" s="45"/>
      <c r="M6" s="45"/>
    </row>
    <row r="7" spans="1:13" x14ac:dyDescent="0.25">
      <c r="A7" s="24" t="s">
        <v>59</v>
      </c>
      <c r="C7" s="1"/>
      <c r="E7" s="45"/>
      <c r="F7" s="45"/>
      <c r="G7" s="45"/>
      <c r="H7" s="45"/>
      <c r="I7" s="45"/>
      <c r="J7" s="45"/>
      <c r="K7" s="45"/>
      <c r="L7" s="45"/>
      <c r="M7" s="45"/>
    </row>
    <row r="8" spans="1:13" x14ac:dyDescent="0.25">
      <c r="A8" t="s">
        <v>39</v>
      </c>
      <c r="B8" t="s">
        <v>60</v>
      </c>
      <c r="E8" s="45"/>
      <c r="F8" s="45"/>
      <c r="G8" s="45"/>
      <c r="H8" s="45"/>
      <c r="I8" s="45"/>
      <c r="J8" s="45"/>
      <c r="K8" s="45"/>
      <c r="L8" s="45"/>
      <c r="M8" s="45"/>
    </row>
    <row r="9" spans="1:13" x14ac:dyDescent="0.25">
      <c r="A9" t="s">
        <v>50</v>
      </c>
      <c r="B9" t="s">
        <v>55</v>
      </c>
      <c r="C9" s="42" t="s">
        <v>58</v>
      </c>
      <c r="E9" s="45"/>
      <c r="F9" s="45"/>
      <c r="G9" s="45"/>
      <c r="H9" s="45"/>
      <c r="I9" s="45"/>
      <c r="J9" s="45"/>
      <c r="K9" s="45"/>
      <c r="L9" s="45"/>
      <c r="M9" s="45"/>
    </row>
    <row r="10" spans="1:13" x14ac:dyDescent="0.25">
      <c r="A10" s="1" t="s">
        <v>56</v>
      </c>
      <c r="B10" t="s">
        <v>61</v>
      </c>
      <c r="C10" s="43">
        <v>9855</v>
      </c>
      <c r="E10" s="45"/>
      <c r="F10" s="45"/>
      <c r="G10" s="45"/>
      <c r="H10" s="45"/>
      <c r="I10" s="45"/>
      <c r="J10" s="45"/>
      <c r="K10" s="45"/>
      <c r="L10" s="45"/>
      <c r="M10" s="45"/>
    </row>
    <row r="11" spans="1:13" x14ac:dyDescent="0.25">
      <c r="E11" s="45"/>
      <c r="F11" s="45"/>
      <c r="G11" s="45"/>
      <c r="H11" s="45"/>
      <c r="I11" s="45"/>
      <c r="J11" s="45"/>
      <c r="K11" s="45"/>
      <c r="L11" s="45"/>
      <c r="M11" s="45"/>
    </row>
    <row r="12" spans="1:13" x14ac:dyDescent="0.25">
      <c r="E12" s="45"/>
      <c r="F12" s="45"/>
      <c r="G12" s="45"/>
      <c r="H12" s="45"/>
      <c r="I12" s="45"/>
      <c r="J12" s="45"/>
      <c r="K12" s="45"/>
      <c r="L12" s="45"/>
      <c r="M12" s="45"/>
    </row>
    <row r="13" spans="1:13" x14ac:dyDescent="0.25">
      <c r="A13" s="24" t="s">
        <v>62</v>
      </c>
      <c r="C13" s="1"/>
      <c r="E13" s="45"/>
      <c r="F13" s="45"/>
      <c r="G13" s="45"/>
      <c r="H13" s="45"/>
      <c r="I13" s="45"/>
      <c r="J13" s="45"/>
      <c r="K13" s="45"/>
      <c r="L13" s="45"/>
      <c r="M13" s="45"/>
    </row>
    <row r="14" spans="1:13" x14ac:dyDescent="0.25">
      <c r="A14" t="s">
        <v>25</v>
      </c>
      <c r="B14" t="s">
        <v>54</v>
      </c>
      <c r="E14" s="45"/>
      <c r="F14" s="45"/>
      <c r="G14" s="45"/>
      <c r="H14" s="45"/>
      <c r="I14" s="45"/>
      <c r="J14" s="45"/>
      <c r="K14" s="45"/>
      <c r="L14" s="45"/>
      <c r="M14" s="45"/>
    </row>
    <row r="15" spans="1:13" x14ac:dyDescent="0.25">
      <c r="A15" t="s">
        <v>39</v>
      </c>
      <c r="B15" t="s">
        <v>60</v>
      </c>
      <c r="C15" s="42" t="s">
        <v>58</v>
      </c>
      <c r="E15" s="45"/>
      <c r="F15" s="45"/>
      <c r="G15" s="45"/>
      <c r="H15" s="45"/>
      <c r="I15" s="45"/>
      <c r="J15" s="45"/>
      <c r="K15" s="45"/>
      <c r="L15" s="45"/>
      <c r="M15" s="45"/>
    </row>
    <row r="16" spans="1:13" x14ac:dyDescent="0.25">
      <c r="A16" s="1" t="s">
        <v>56</v>
      </c>
      <c r="B16" t="s">
        <v>63</v>
      </c>
      <c r="C16" s="43">
        <v>9855</v>
      </c>
      <c r="E16" s="45"/>
      <c r="F16" s="45"/>
      <c r="G16" s="45"/>
      <c r="H16" s="45"/>
      <c r="I16" s="45"/>
      <c r="J16" s="45"/>
      <c r="K16" s="45"/>
      <c r="L16" s="45"/>
      <c r="M16" s="45"/>
    </row>
    <row r="17" spans="5:13" x14ac:dyDescent="0.25">
      <c r="E17" s="45"/>
      <c r="F17" s="45"/>
      <c r="G17" s="45"/>
      <c r="H17" s="45"/>
      <c r="I17" s="45"/>
      <c r="J17" s="45"/>
      <c r="K17" s="45"/>
      <c r="L17" s="45"/>
      <c r="M17" s="45"/>
    </row>
  </sheetData>
  <mergeCells count="1">
    <mergeCell ref="E6:M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883DE-BB54-4D55-B857-19D46C81F45C}">
  <dimension ref="A1:O23"/>
  <sheetViews>
    <sheetView workbookViewId="0">
      <selection activeCell="A23" sqref="A23:J23"/>
    </sheetView>
  </sheetViews>
  <sheetFormatPr baseColWidth="10" defaultRowHeight="15" x14ac:dyDescent="0.25"/>
  <cols>
    <col min="1" max="1" width="17.42578125" bestFit="1" customWidth="1"/>
    <col min="2" max="2" width="12" bestFit="1" customWidth="1"/>
    <col min="5" max="5" width="17.42578125" bestFit="1" customWidth="1"/>
    <col min="6" max="6" width="12" bestFit="1" customWidth="1"/>
    <col min="9" max="9" width="17.42578125" bestFit="1" customWidth="1"/>
    <col min="10" max="10" width="11" bestFit="1" customWidth="1"/>
    <col min="12" max="12" width="17.42578125" customWidth="1"/>
  </cols>
  <sheetData>
    <row r="1" spans="1:15" x14ac:dyDescent="0.25">
      <c r="A1" s="24" t="s">
        <v>25</v>
      </c>
      <c r="E1" s="24" t="s">
        <v>39</v>
      </c>
      <c r="I1" s="24" t="s">
        <v>50</v>
      </c>
      <c r="J1" s="12"/>
      <c r="K1" s="13"/>
      <c r="L1" s="46" t="s">
        <v>70</v>
      </c>
      <c r="M1" s="3"/>
      <c r="N1" s="28"/>
      <c r="O1" s="28"/>
    </row>
    <row r="2" spans="1:15" x14ac:dyDescent="0.25">
      <c r="A2" t="s">
        <v>38</v>
      </c>
      <c r="B2" s="4">
        <v>900</v>
      </c>
      <c r="E2" t="s">
        <v>38</v>
      </c>
      <c r="F2" s="4">
        <v>1900</v>
      </c>
      <c r="I2" t="s">
        <v>38</v>
      </c>
      <c r="J2" s="48">
        <v>2700</v>
      </c>
      <c r="K2" s="13"/>
      <c r="L2" s="28" t="s">
        <v>69</v>
      </c>
      <c r="M2" s="28"/>
      <c r="N2" s="28"/>
      <c r="O2" s="28"/>
    </row>
    <row r="3" spans="1:15" x14ac:dyDescent="0.25">
      <c r="A3" t="s">
        <v>9</v>
      </c>
      <c r="B3" s="2">
        <v>65700</v>
      </c>
      <c r="E3" t="s">
        <v>9</v>
      </c>
      <c r="F3" s="2">
        <v>29200</v>
      </c>
      <c r="I3" t="s">
        <v>9</v>
      </c>
      <c r="J3" s="49">
        <v>0</v>
      </c>
      <c r="K3" s="13"/>
    </row>
    <row r="4" spans="1:15" x14ac:dyDescent="0.25">
      <c r="A4" t="s">
        <v>49</v>
      </c>
      <c r="B4" s="19">
        <v>0.1</v>
      </c>
      <c r="E4" t="s">
        <v>49</v>
      </c>
      <c r="F4" s="19">
        <v>0.1</v>
      </c>
      <c r="I4" s="5"/>
      <c r="J4" s="33"/>
      <c r="K4" s="13"/>
      <c r="L4" s="24" t="s">
        <v>53</v>
      </c>
    </row>
    <row r="5" spans="1:15" x14ac:dyDescent="0.25">
      <c r="A5" t="s">
        <v>66</v>
      </c>
      <c r="B5" s="19">
        <v>0.4</v>
      </c>
      <c r="E5" t="s">
        <v>66</v>
      </c>
      <c r="F5" s="19">
        <v>0.4</v>
      </c>
      <c r="I5" t="s">
        <v>66</v>
      </c>
      <c r="J5" s="50">
        <v>0.4</v>
      </c>
      <c r="K5" s="13"/>
      <c r="L5" t="s">
        <v>25</v>
      </c>
      <c r="M5" t="s">
        <v>71</v>
      </c>
    </row>
    <row r="6" spans="1:15" x14ac:dyDescent="0.25">
      <c r="J6" s="12"/>
      <c r="K6" s="13"/>
      <c r="L6" t="s">
        <v>50</v>
      </c>
      <c r="M6" t="s">
        <v>72</v>
      </c>
    </row>
    <row r="7" spans="1:15" x14ac:dyDescent="0.25">
      <c r="A7" s="3" t="s">
        <v>8</v>
      </c>
      <c r="B7" s="40">
        <v>8500</v>
      </c>
      <c r="E7" s="3" t="s">
        <v>8</v>
      </c>
      <c r="F7" s="40">
        <v>8500</v>
      </c>
      <c r="I7" s="3" t="s">
        <v>8</v>
      </c>
      <c r="J7" s="51">
        <v>8500</v>
      </c>
      <c r="K7" s="13"/>
      <c r="L7" s="42" t="s">
        <v>68</v>
      </c>
      <c r="M7" s="47">
        <v>9855</v>
      </c>
    </row>
    <row r="8" spans="1:15" x14ac:dyDescent="0.25">
      <c r="A8" t="s">
        <v>40</v>
      </c>
      <c r="B8" s="2">
        <f>-B4*B3</f>
        <v>-6570</v>
      </c>
      <c r="E8" t="s">
        <v>40</v>
      </c>
      <c r="F8" s="2">
        <f>-F4*F3</f>
        <v>-2920</v>
      </c>
      <c r="I8" t="s">
        <v>40</v>
      </c>
      <c r="J8" s="49">
        <f>-J4*J3</f>
        <v>0</v>
      </c>
      <c r="K8" s="13"/>
    </row>
    <row r="9" spans="1:15" x14ac:dyDescent="0.25">
      <c r="A9" s="3" t="s">
        <v>11</v>
      </c>
      <c r="B9" s="40">
        <f>SUM(B7:B8)</f>
        <v>1930</v>
      </c>
      <c r="E9" s="3" t="s">
        <v>11</v>
      </c>
      <c r="F9" s="40">
        <f>SUM(F7:F8)</f>
        <v>5580</v>
      </c>
      <c r="I9" s="3" t="s">
        <v>11</v>
      </c>
      <c r="J9" s="51">
        <f>SUM(J7:J8)</f>
        <v>8500</v>
      </c>
      <c r="K9" s="13"/>
      <c r="L9" s="24" t="s">
        <v>59</v>
      </c>
    </row>
    <row r="10" spans="1:15" x14ac:dyDescent="0.25">
      <c r="A10" t="s">
        <v>12</v>
      </c>
      <c r="B10" s="2">
        <f>-B5*B9</f>
        <v>-772</v>
      </c>
      <c r="E10" t="s">
        <v>12</v>
      </c>
      <c r="F10" s="2">
        <f>-F5*F9</f>
        <v>-2232</v>
      </c>
      <c r="I10" t="s">
        <v>12</v>
      </c>
      <c r="J10" s="49">
        <f>-J5*J9</f>
        <v>-3400</v>
      </c>
      <c r="K10" s="13"/>
      <c r="L10" t="s">
        <v>39</v>
      </c>
      <c r="M10" t="s">
        <v>73</v>
      </c>
    </row>
    <row r="11" spans="1:15" x14ac:dyDescent="0.25">
      <c r="A11" s="3" t="s">
        <v>13</v>
      </c>
      <c r="B11" s="23">
        <f>SUM(B9:B10)</f>
        <v>1158</v>
      </c>
      <c r="E11" s="3" t="s">
        <v>13</v>
      </c>
      <c r="F11" s="23">
        <f>SUM(F9:F10)</f>
        <v>3348</v>
      </c>
      <c r="I11" s="3" t="s">
        <v>13</v>
      </c>
      <c r="J11" s="35">
        <f>SUM(J9:J10)</f>
        <v>5100</v>
      </c>
      <c r="K11" s="13"/>
      <c r="L11" t="s">
        <v>50</v>
      </c>
      <c r="M11" t="s">
        <v>72</v>
      </c>
    </row>
    <row r="12" spans="1:15" x14ac:dyDescent="0.25">
      <c r="A12" s="8" t="s">
        <v>51</v>
      </c>
      <c r="B12" s="41">
        <f>B11/B2</f>
        <v>1.2866666666666666</v>
      </c>
      <c r="E12" s="8" t="s">
        <v>51</v>
      </c>
      <c r="F12" s="41">
        <f>F11/F2</f>
        <v>1.7621052631578948</v>
      </c>
      <c r="I12" s="8" t="s">
        <v>51</v>
      </c>
      <c r="J12" s="52">
        <f>J11/J2</f>
        <v>1.8888888888888888</v>
      </c>
      <c r="K12" s="13"/>
      <c r="L12" s="42" t="s">
        <v>68</v>
      </c>
      <c r="M12" s="47">
        <v>9855</v>
      </c>
    </row>
    <row r="13" spans="1:15" x14ac:dyDescent="0.25">
      <c r="J13" s="12"/>
      <c r="K13" s="13"/>
    </row>
    <row r="14" spans="1:15" x14ac:dyDescent="0.25">
      <c r="J14" s="12"/>
      <c r="K14" s="13"/>
      <c r="L14" s="24" t="s">
        <v>74</v>
      </c>
    </row>
    <row r="15" spans="1:15" x14ac:dyDescent="0.25">
      <c r="A15" s="53" t="s">
        <v>75</v>
      </c>
      <c r="B15" s="53"/>
      <c r="C15" s="53"/>
      <c r="D15" s="53"/>
      <c r="E15" s="53"/>
      <c r="F15" s="53"/>
      <c r="G15" s="53"/>
      <c r="H15" s="53"/>
      <c r="I15" s="53"/>
      <c r="J15" s="54"/>
      <c r="K15" s="13"/>
      <c r="L15" t="s">
        <v>25</v>
      </c>
      <c r="M15" t="s">
        <v>71</v>
      </c>
    </row>
    <row r="16" spans="1:15" x14ac:dyDescent="0.25">
      <c r="A16" s="53"/>
      <c r="B16" s="53"/>
      <c r="C16" s="53"/>
      <c r="D16" s="53"/>
      <c r="E16" s="53"/>
      <c r="F16" s="53"/>
      <c r="G16" s="53"/>
      <c r="H16" s="53"/>
      <c r="I16" s="53"/>
      <c r="J16" s="54"/>
      <c r="K16" s="13"/>
      <c r="L16" t="s">
        <v>39</v>
      </c>
      <c r="M16" t="s">
        <v>73</v>
      </c>
    </row>
    <row r="17" spans="1:13" x14ac:dyDescent="0.25">
      <c r="A17" s="53"/>
      <c r="B17" s="53"/>
      <c r="C17" s="53"/>
      <c r="D17" s="53"/>
      <c r="E17" s="53"/>
      <c r="F17" s="53"/>
      <c r="G17" s="53"/>
      <c r="H17" s="53"/>
      <c r="I17" s="53"/>
      <c r="J17" s="54"/>
      <c r="K17" s="13"/>
      <c r="L17" s="42" t="s">
        <v>68</v>
      </c>
      <c r="M17" s="47">
        <v>9855</v>
      </c>
    </row>
    <row r="18" spans="1:13" x14ac:dyDescent="0.25">
      <c r="A18" s="53"/>
      <c r="B18" s="53"/>
      <c r="C18" s="53"/>
      <c r="D18" s="53"/>
      <c r="E18" s="53"/>
      <c r="F18" s="53"/>
      <c r="G18" s="53"/>
      <c r="H18" s="53"/>
      <c r="I18" s="53"/>
      <c r="J18" s="54"/>
      <c r="K18" s="13"/>
    </row>
    <row r="19" spans="1:13" x14ac:dyDescent="0.25">
      <c r="A19" s="53"/>
      <c r="B19" s="53"/>
      <c r="C19" s="53"/>
      <c r="D19" s="53"/>
      <c r="E19" s="53"/>
      <c r="F19" s="53"/>
      <c r="G19" s="53"/>
      <c r="H19" s="53"/>
      <c r="I19" s="53"/>
      <c r="J19" s="54"/>
      <c r="K19" s="13"/>
    </row>
    <row r="21" spans="1:13" ht="36.75" customHeight="1" x14ac:dyDescent="0.25">
      <c r="A21" s="45" t="s">
        <v>76</v>
      </c>
      <c r="B21" s="45"/>
      <c r="C21" s="45"/>
      <c r="D21" s="45"/>
      <c r="E21" s="45"/>
      <c r="F21" s="45"/>
      <c r="G21" s="45"/>
      <c r="H21" s="45"/>
      <c r="I21" s="45"/>
      <c r="J21" s="45"/>
    </row>
    <row r="23" spans="1:13" ht="33" customHeight="1" x14ac:dyDescent="0.25">
      <c r="A23" s="45" t="s">
        <v>77</v>
      </c>
      <c r="B23" s="45"/>
      <c r="C23" s="45"/>
      <c r="D23" s="45"/>
      <c r="E23" s="45"/>
      <c r="F23" s="45"/>
      <c r="G23" s="45"/>
      <c r="H23" s="45"/>
      <c r="I23" s="45"/>
      <c r="J23" s="45"/>
    </row>
  </sheetData>
  <mergeCells count="3">
    <mergeCell ref="A15:J19"/>
    <mergeCell ref="A21:J21"/>
    <mergeCell ref="A23:J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5409-CE66-4F23-A338-C37202F44463}">
  <dimension ref="A1:O16"/>
  <sheetViews>
    <sheetView tabSelected="1" workbookViewId="0">
      <selection activeCell="A21" sqref="A21"/>
    </sheetView>
  </sheetViews>
  <sheetFormatPr baseColWidth="10" defaultRowHeight="15" x14ac:dyDescent="0.25"/>
  <cols>
    <col min="1" max="1" width="17" bestFit="1" customWidth="1"/>
    <col min="2" max="2" width="12" bestFit="1" customWidth="1"/>
    <col min="5" max="5" width="8.28515625" customWidth="1"/>
    <col min="7" max="7" width="26.42578125" bestFit="1" customWidth="1"/>
    <col min="8" max="8" width="12" bestFit="1" customWidth="1"/>
  </cols>
  <sheetData>
    <row r="1" spans="1:15" x14ac:dyDescent="0.25">
      <c r="A1" s="24" t="s">
        <v>25</v>
      </c>
    </row>
    <row r="2" spans="1:15" x14ac:dyDescent="0.25">
      <c r="A2" t="s">
        <v>9</v>
      </c>
      <c r="B2" s="2">
        <v>65700</v>
      </c>
      <c r="G2" t="s">
        <v>79</v>
      </c>
      <c r="H2" s="2">
        <f>B2-B6</f>
        <v>36500</v>
      </c>
      <c r="J2" s="45" t="s">
        <v>81</v>
      </c>
      <c r="K2" s="45"/>
      <c r="L2" s="45"/>
      <c r="M2" s="45"/>
      <c r="N2" s="45"/>
      <c r="O2" s="45"/>
    </row>
    <row r="3" spans="1:15" x14ac:dyDescent="0.25">
      <c r="A3" t="s">
        <v>1</v>
      </c>
      <c r="B3" s="4">
        <v>900</v>
      </c>
      <c r="G3" t="s">
        <v>82</v>
      </c>
      <c r="H3" s="58">
        <f>B7-B3</f>
        <v>1000</v>
      </c>
      <c r="J3" s="45"/>
      <c r="K3" s="45"/>
      <c r="L3" s="45"/>
      <c r="M3" s="45"/>
      <c r="N3" s="45"/>
      <c r="O3" s="45"/>
    </row>
    <row r="4" spans="1:15" x14ac:dyDescent="0.25">
      <c r="D4" s="57" t="s">
        <v>78</v>
      </c>
      <c r="E4" s="57"/>
      <c r="F4" s="55"/>
      <c r="J4" s="45"/>
      <c r="K4" s="45"/>
      <c r="L4" s="45"/>
      <c r="M4" s="45"/>
      <c r="N4" s="45"/>
      <c r="O4" s="45"/>
    </row>
    <row r="5" spans="1:15" x14ac:dyDescent="0.25">
      <c r="A5" s="24" t="s">
        <v>39</v>
      </c>
      <c r="D5" s="57"/>
      <c r="E5" s="57"/>
      <c r="F5" s="55"/>
      <c r="G5" s="3" t="s">
        <v>80</v>
      </c>
      <c r="H5" s="59">
        <f>H2/H3</f>
        <v>36.5</v>
      </c>
      <c r="J5" s="45"/>
      <c r="K5" s="45"/>
      <c r="L5" s="45"/>
      <c r="M5" s="45"/>
      <c r="N5" s="45"/>
      <c r="O5" s="45"/>
    </row>
    <row r="6" spans="1:15" x14ac:dyDescent="0.25">
      <c r="A6" t="s">
        <v>9</v>
      </c>
      <c r="B6" s="5">
        <v>29200</v>
      </c>
      <c r="J6" s="45"/>
      <c r="K6" s="45"/>
      <c r="L6" s="45"/>
      <c r="M6" s="45"/>
      <c r="N6" s="45"/>
      <c r="O6" s="45"/>
    </row>
    <row r="7" spans="1:15" x14ac:dyDescent="0.25">
      <c r="A7" t="s">
        <v>1</v>
      </c>
      <c r="B7" s="56">
        <v>1900</v>
      </c>
      <c r="J7" s="45"/>
      <c r="K7" s="45"/>
      <c r="L7" s="45"/>
      <c r="M7" s="45"/>
      <c r="N7" s="45"/>
      <c r="O7" s="45"/>
    </row>
    <row r="10" spans="1:15" x14ac:dyDescent="0.25">
      <c r="A10" s="24" t="s">
        <v>50</v>
      </c>
    </row>
    <row r="11" spans="1:15" x14ac:dyDescent="0.25">
      <c r="A11" t="s">
        <v>9</v>
      </c>
      <c r="B11" s="2">
        <v>0</v>
      </c>
      <c r="G11" t="s">
        <v>79</v>
      </c>
      <c r="H11" s="2">
        <f>B15-B11</f>
        <v>29200</v>
      </c>
      <c r="J11" s="45" t="s">
        <v>83</v>
      </c>
      <c r="K11" s="45"/>
      <c r="L11" s="45"/>
      <c r="M11" s="45"/>
      <c r="N11" s="45"/>
      <c r="O11" s="45"/>
    </row>
    <row r="12" spans="1:15" x14ac:dyDescent="0.25">
      <c r="A12" t="s">
        <v>1</v>
      </c>
      <c r="B12" s="4">
        <v>2700</v>
      </c>
      <c r="G12" t="s">
        <v>82</v>
      </c>
      <c r="H12" s="58">
        <f>B12-B16</f>
        <v>800</v>
      </c>
      <c r="J12" s="45"/>
      <c r="K12" s="45"/>
      <c r="L12" s="45"/>
      <c r="M12" s="45"/>
      <c r="N12" s="45"/>
      <c r="O12" s="45"/>
    </row>
    <row r="13" spans="1:15" x14ac:dyDescent="0.25">
      <c r="D13" s="57" t="s">
        <v>78</v>
      </c>
      <c r="E13" s="57"/>
      <c r="F13" s="55"/>
      <c r="J13" s="45"/>
      <c r="K13" s="45"/>
      <c r="L13" s="45"/>
      <c r="M13" s="45"/>
      <c r="N13" s="45"/>
      <c r="O13" s="45"/>
    </row>
    <row r="14" spans="1:15" x14ac:dyDescent="0.25">
      <c r="A14" s="24" t="s">
        <v>39</v>
      </c>
      <c r="D14" s="57"/>
      <c r="E14" s="57"/>
      <c r="F14" s="55"/>
      <c r="G14" s="3" t="s">
        <v>80</v>
      </c>
      <c r="H14" s="59">
        <f>H11/H12</f>
        <v>36.5</v>
      </c>
      <c r="J14" s="45"/>
      <c r="K14" s="45"/>
      <c r="L14" s="45"/>
      <c r="M14" s="45"/>
      <c r="N14" s="45"/>
      <c r="O14" s="45"/>
    </row>
    <row r="15" spans="1:15" x14ac:dyDescent="0.25">
      <c r="A15" t="s">
        <v>9</v>
      </c>
      <c r="B15" s="5">
        <v>29200</v>
      </c>
      <c r="J15" s="45"/>
      <c r="K15" s="45"/>
      <c r="L15" s="45"/>
      <c r="M15" s="45"/>
      <c r="N15" s="45"/>
      <c r="O15" s="45"/>
    </row>
    <row r="16" spans="1:15" x14ac:dyDescent="0.25">
      <c r="A16" t="s">
        <v>1</v>
      </c>
      <c r="B16" s="56">
        <v>1900</v>
      </c>
      <c r="J16" s="45"/>
      <c r="K16" s="45"/>
      <c r="L16" s="45"/>
      <c r="M16" s="45"/>
      <c r="N16" s="45"/>
      <c r="O16" s="45"/>
    </row>
  </sheetData>
  <mergeCells count="4">
    <mergeCell ref="D4:E5"/>
    <mergeCell ref="J2:O7"/>
    <mergeCell ref="D13:E14"/>
    <mergeCell ref="J11:O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Ex. 1</vt:lpstr>
      <vt:lpstr>Ex. 2</vt:lpstr>
      <vt:lpstr>Ex. 3</vt:lpstr>
      <vt:lpstr>Ex. 4</vt:lpstr>
      <vt:lpstr>Ex. 6 (a)</vt:lpstr>
      <vt:lpstr>Ex. 6 (b) &amp; (c)</vt:lpstr>
      <vt:lpstr>Ex. 6 (d)</vt:lpstr>
      <vt:lpstr>Ex.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dc:creator>
  <cp:lastModifiedBy>alber</cp:lastModifiedBy>
  <dcterms:created xsi:type="dcterms:W3CDTF">2020-11-15T12:46:06Z</dcterms:created>
  <dcterms:modified xsi:type="dcterms:W3CDTF">2020-11-21T11:30:19Z</dcterms:modified>
</cp:coreProperties>
</file>