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2B1C84F3-7758-4518-9266-A5015370C863}" xr6:coauthVersionLast="45" xr6:coauthVersionMax="45" xr10:uidLastSave="{00000000-0000-0000-0000-000000000000}"/>
  <bookViews>
    <workbookView xWindow="-120" yWindow="-120" windowWidth="20730" windowHeight="11160" activeTab="1" xr2:uid="{6EED8877-4A26-44D3-ADF9-3A5660649E05}"/>
  </bookViews>
  <sheets>
    <sheet name="Introduction" sheetId="1" r:id="rId1"/>
    <sheet name="Table" sheetId="2" r:id="rId2"/>
    <sheet name="Explanations of the tab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 l="1"/>
  <c r="G8" i="2"/>
  <c r="G7" i="2"/>
  <c r="G6" i="2"/>
  <c r="G5" i="2"/>
  <c r="G4" i="2"/>
  <c r="G3" i="2"/>
  <c r="G2" i="2"/>
  <c r="E6" i="2" l="1"/>
  <c r="D9" i="2"/>
  <c r="E2" i="2" l="1"/>
  <c r="H9" i="2"/>
  <c r="H8" i="2"/>
  <c r="H7" i="2"/>
  <c r="H6" i="2"/>
  <c r="H5" i="2"/>
  <c r="H4" i="2"/>
  <c r="H3" i="2"/>
  <c r="H2" i="2"/>
  <c r="F4" i="2" l="1"/>
  <c r="E9" i="2"/>
  <c r="E8" i="2"/>
  <c r="E7" i="2"/>
  <c r="F6" i="2"/>
  <c r="E5" i="2"/>
  <c r="E4" i="2"/>
  <c r="E3" i="2"/>
  <c r="F2" i="2"/>
  <c r="F9" i="2"/>
  <c r="F8" i="2"/>
  <c r="F7" i="2"/>
  <c r="F5" i="2"/>
  <c r="F3" i="2"/>
  <c r="E51" i="2"/>
  <c r="E50" i="2"/>
  <c r="E49" i="2"/>
  <c r="E48" i="2"/>
  <c r="E47" i="2"/>
  <c r="E46" i="2"/>
  <c r="G42" i="2"/>
  <c r="G41" i="2"/>
  <c r="G40" i="2"/>
  <c r="G39" i="2"/>
  <c r="G38" i="2"/>
  <c r="G37" i="2"/>
  <c r="G36" i="2"/>
  <c r="G35" i="2"/>
  <c r="E44" i="2" s="1"/>
  <c r="E45" i="2"/>
  <c r="E42" i="2"/>
  <c r="E41" i="2"/>
  <c r="E40" i="2"/>
  <c r="E39" i="2"/>
  <c r="E38" i="2"/>
  <c r="E37" i="2"/>
  <c r="E36" i="2"/>
  <c r="E35" i="2"/>
  <c r="G33" i="2"/>
  <c r="G32" i="2"/>
  <c r="G31" i="2"/>
  <c r="G30" i="2"/>
  <c r="G29" i="2"/>
  <c r="G28" i="2"/>
  <c r="G27" i="2"/>
  <c r="G26" i="2"/>
  <c r="E33" i="2"/>
  <c r="E32" i="2"/>
  <c r="E31" i="2"/>
  <c r="E30" i="2"/>
  <c r="E29" i="2"/>
  <c r="E28" i="2"/>
  <c r="E27" i="2"/>
  <c r="G24" i="2"/>
  <c r="G23" i="2"/>
  <c r="G22" i="2"/>
  <c r="G21" i="2"/>
  <c r="G20" i="2"/>
  <c r="G19" i="2"/>
  <c r="G18" i="2"/>
  <c r="G17" i="2"/>
  <c r="E26" i="2" s="1"/>
  <c r="E24" i="2"/>
  <c r="E23" i="2"/>
  <c r="E22" i="2"/>
  <c r="E21" i="2"/>
  <c r="E20" i="2"/>
  <c r="E19" i="2"/>
  <c r="E18" i="2"/>
  <c r="E17" i="2"/>
  <c r="B14" i="2" l="1"/>
  <c r="B13" i="2"/>
  <c r="A14" i="2"/>
  <c r="A13" i="2"/>
  <c r="C22" i="1"/>
  <c r="C21" i="1"/>
  <c r="C20" i="1"/>
  <c r="C19" i="1"/>
  <c r="C18" i="1"/>
  <c r="H9" i="1"/>
  <c r="H8" i="1"/>
  <c r="H7" i="1"/>
  <c r="H5" i="1"/>
  <c r="D5" i="1"/>
  <c r="B5" i="1"/>
  <c r="D8" i="2" l="1"/>
  <c r="D4" i="2"/>
  <c r="D3" i="2"/>
  <c r="D6" i="2"/>
  <c r="D2" i="2"/>
  <c r="D5" i="2"/>
  <c r="D7" i="2"/>
</calcChain>
</file>

<file path=xl/sharedStrings.xml><?xml version="1.0" encoding="utf-8"?>
<sst xmlns="http://schemas.openxmlformats.org/spreadsheetml/2006/main" count="127" uniqueCount="126">
  <si>
    <t>Balance Sheet</t>
  </si>
  <si>
    <t>Assets</t>
  </si>
  <si>
    <t>Current Assets</t>
  </si>
  <si>
    <t>Fixed Assets</t>
  </si>
  <si>
    <t>Total Assets</t>
  </si>
  <si>
    <t>Equity &amp; Liabilities</t>
  </si>
  <si>
    <t>Total E &amp; L</t>
  </si>
  <si>
    <t>Common stocks</t>
  </si>
  <si>
    <t>Debt</t>
  </si>
  <si>
    <t xml:space="preserve">As you know, the Book Value/Balance Sheet is what we have now. </t>
  </si>
  <si>
    <t>Income Statement</t>
  </si>
  <si>
    <t>Sales</t>
  </si>
  <si>
    <t>Fixed operating cost</t>
  </si>
  <si>
    <t>Variable operating costs</t>
  </si>
  <si>
    <t>Earning Before Interest and Taxes (EBIT)</t>
  </si>
  <si>
    <t>Interest</t>
  </si>
  <si>
    <t>Earning Before Taxes (EBT)</t>
  </si>
  <si>
    <t>Taxes (40%)</t>
  </si>
  <si>
    <t>Net Income</t>
  </si>
  <si>
    <t>Taxes</t>
  </si>
  <si>
    <t>As there is no Debt, there is no Interest.</t>
  </si>
  <si>
    <r>
      <t>Note:</t>
    </r>
    <r>
      <rPr>
        <sz val="11"/>
        <color theme="1"/>
        <rFont val="Calibri"/>
        <family val="2"/>
        <scheme val="minor"/>
      </rPr>
      <t xml:space="preserve"> Remember that in "real-life" the negative sign is not given in the Income Statement or the Balance Sheet, even in all accounting</t>
    </r>
  </si>
  <si>
    <t>Other Information</t>
  </si>
  <si>
    <t>Nb of Shares</t>
  </si>
  <si>
    <t>Market Price of the Share (P0)</t>
  </si>
  <si>
    <t>Payout</t>
  </si>
  <si>
    <t>Calculation</t>
  </si>
  <si>
    <t>Risk free rate (Rf)</t>
  </si>
  <si>
    <t>Market Risk Premium (MRP)</t>
  </si>
  <si>
    <t>EBIT</t>
  </si>
  <si>
    <t>Constant</t>
  </si>
  <si>
    <t>Calculations and some Explanations</t>
  </si>
  <si>
    <t>Name</t>
  </si>
  <si>
    <t>Formula</t>
  </si>
  <si>
    <t>Explanation</t>
  </si>
  <si>
    <t>Earning per Share (EPS)</t>
  </si>
  <si>
    <t>(Net Income / Nb of Shares)</t>
  </si>
  <si>
    <t>The Net Income is what the company has earned in that period, so, that can be given back to stockholders through dividend or retained in the company for investment. But the EPS just studies how much is earned that period for each share, without taking into account the dividend</t>
  </si>
  <si>
    <t>Dividend per share (DPS)</t>
  </si>
  <si>
    <t>(Net Income*Pyout)/Nb of Shares</t>
  </si>
  <si>
    <t xml:space="preserve">The Dividend per Shares tells us what actually will be given to the stockholders, that is why we use the payout. </t>
  </si>
  <si>
    <t>BV per share</t>
  </si>
  <si>
    <t>(Total Assets / Nb of Shares)</t>
  </si>
  <si>
    <t xml:space="preserve">Instead of the market value of the share, we look at the Book Value. It is not difficult. </t>
  </si>
  <si>
    <t>Price Earning Ratio</t>
  </si>
  <si>
    <t>(P0 / EPS)</t>
  </si>
  <si>
    <r>
      <t xml:space="preserve">This could be explain as the </t>
    </r>
    <r>
      <rPr>
        <b/>
        <sz val="11"/>
        <color theme="1"/>
        <rFont val="Calibri"/>
        <family val="2"/>
        <scheme val="minor"/>
      </rPr>
      <t>amount of dollars/euros someone would have to invest in order to receive 1 dollar/euro of return from the company.</t>
    </r>
    <r>
      <rPr>
        <sz val="11"/>
        <color theme="1"/>
        <rFont val="Calibri"/>
        <family val="2"/>
        <scheme val="minor"/>
      </rPr>
      <t xml:space="preserve"> So, how many times you are paying the annual net profit of the company through 1 share. </t>
    </r>
  </si>
  <si>
    <t>Dividend Yield</t>
  </si>
  <si>
    <t>(DPS / P0)</t>
  </si>
  <si>
    <r>
      <t xml:space="preserve">The Dividend Yield what gives you information of is the % that represents the </t>
    </r>
    <r>
      <rPr>
        <b/>
        <sz val="11"/>
        <color theme="1"/>
        <rFont val="Calibri"/>
        <family val="2"/>
        <scheme val="minor"/>
      </rPr>
      <t xml:space="preserve">dividend from the Market Price </t>
    </r>
    <r>
      <rPr>
        <sz val="11"/>
        <color theme="1"/>
        <rFont val="Calibri"/>
        <family val="2"/>
        <scheme val="minor"/>
      </rPr>
      <t xml:space="preserve">someone paid for the share. 2,4 € is the 12 % of 20 €, the price you paid for the stock. </t>
    </r>
  </si>
  <si>
    <t>Level of Debt</t>
  </si>
  <si>
    <t>Cost of Debt (kd)</t>
  </si>
  <si>
    <t>Beta</t>
  </si>
  <si>
    <t>Cost of Equity (Ke)</t>
  </si>
  <si>
    <t>Equity (MV)</t>
  </si>
  <si>
    <t>Value of the firm (D + E)</t>
  </si>
  <si>
    <t>Cost of Capital (Ko)</t>
  </si>
  <si>
    <t>Price in the Market</t>
  </si>
  <si>
    <t>CAPM</t>
  </si>
  <si>
    <t>Determine the Equity / Valuation Model</t>
  </si>
  <si>
    <t>P0 = Expected Dividend / (Cost of Equity - Growth)</t>
  </si>
  <si>
    <t>growth</t>
  </si>
  <si>
    <t>EBIT 1</t>
  </si>
  <si>
    <t>EBIT 2</t>
  </si>
  <si>
    <t>EBIT 3</t>
  </si>
  <si>
    <t>EBIT 4</t>
  </si>
  <si>
    <t>EBIT 5</t>
  </si>
  <si>
    <t>EBIT 6</t>
  </si>
  <si>
    <t>EBIT 7</t>
  </si>
  <si>
    <t>EBIT 8</t>
  </si>
  <si>
    <t>Interest 1</t>
  </si>
  <si>
    <t>Interest 2</t>
  </si>
  <si>
    <t>Interest 3</t>
  </si>
  <si>
    <t>Interest 4</t>
  </si>
  <si>
    <t>Interest 5</t>
  </si>
  <si>
    <t>Interest 6</t>
  </si>
  <si>
    <t>Interest 7</t>
  </si>
  <si>
    <t>Interest 8</t>
  </si>
  <si>
    <t>EBT 1</t>
  </si>
  <si>
    <t>EBT 2</t>
  </si>
  <si>
    <t>EBT 3</t>
  </si>
  <si>
    <t>EBT 4</t>
  </si>
  <si>
    <t>EBT 5</t>
  </si>
  <si>
    <t>EBT 6</t>
  </si>
  <si>
    <t>EBT 7</t>
  </si>
  <si>
    <t>EBT 8</t>
  </si>
  <si>
    <t>Taxes 1</t>
  </si>
  <si>
    <t>Taxes 2</t>
  </si>
  <si>
    <t>Taxes 3</t>
  </si>
  <si>
    <t>Taxes 4</t>
  </si>
  <si>
    <t>Taxes 5</t>
  </si>
  <si>
    <t>Taxes 6</t>
  </si>
  <si>
    <t>Taxes 7</t>
  </si>
  <si>
    <t>Taxes 8</t>
  </si>
  <si>
    <t>P0 = (Net Income*Payout) / Cost Equity</t>
  </si>
  <si>
    <t>Net Income 1</t>
  </si>
  <si>
    <t>Net Income 2</t>
  </si>
  <si>
    <t>Net Income 3</t>
  </si>
  <si>
    <t>Net Income 4</t>
  </si>
  <si>
    <t>Net Income 5</t>
  </si>
  <si>
    <t>Net Income 6</t>
  </si>
  <si>
    <t>Net Income 7</t>
  </si>
  <si>
    <t>Net Income 8</t>
  </si>
  <si>
    <t>Number of Stocks 1</t>
  </si>
  <si>
    <t>Number of Stocks 2</t>
  </si>
  <si>
    <t>Number of Stocks 3</t>
  </si>
  <si>
    <t>Number of Stocks 4</t>
  </si>
  <si>
    <t>Number of Stocks 5</t>
  </si>
  <si>
    <t>Number of Stocks 6</t>
  </si>
  <si>
    <t>Number of Stocks 7</t>
  </si>
  <si>
    <t>Number of Stocks 8</t>
  </si>
  <si>
    <t>Expected Dividend 1</t>
  </si>
  <si>
    <t>Expected Dividend 2</t>
  </si>
  <si>
    <t>Expected Dividend 3</t>
  </si>
  <si>
    <t>Expected Dividend 4</t>
  </si>
  <si>
    <t>Expected Dividend 5</t>
  </si>
  <si>
    <t>Expected Dividend 6</t>
  </si>
  <si>
    <t>Expected Dividend 7</t>
  </si>
  <si>
    <t>Expected Dividend 8</t>
  </si>
  <si>
    <t xml:space="preserve">The expected dividend is given by the stocks that the company has now, not taking into consideration the repurchase. </t>
  </si>
  <si>
    <t>This is the Best Situation</t>
  </si>
  <si>
    <r>
      <t>Explanation 1:</t>
    </r>
    <r>
      <rPr>
        <sz val="11"/>
        <color theme="1"/>
        <rFont val="Calibri"/>
        <family val="2"/>
        <scheme val="minor"/>
      </rPr>
      <t xml:space="preserve"> The situation in which we increase the Value of the company the most, which we know is our final objective, is when we issue </t>
    </r>
    <r>
      <rPr>
        <b/>
        <sz val="11"/>
        <color theme="1"/>
        <rFont val="Calibri"/>
        <family val="2"/>
        <scheme val="minor"/>
      </rPr>
      <t xml:space="preserve">6 Million </t>
    </r>
    <r>
      <rPr>
        <sz val="11"/>
        <color theme="1"/>
        <rFont val="Calibri"/>
        <family val="2"/>
        <scheme val="minor"/>
      </rPr>
      <t>of debt.</t>
    </r>
  </si>
  <si>
    <r>
      <t>Explanation 2:</t>
    </r>
    <r>
      <rPr>
        <sz val="11"/>
        <color theme="1"/>
        <rFont val="Calibri"/>
        <family val="2"/>
        <scheme val="minor"/>
      </rPr>
      <t xml:space="preserve"> We got to make clear that every time we issue debt we are repurchasing shares, at least in this exercise. So, when we increase the Debt, the number of shares outstanding will decrease. Even though, we keep taking into account the overall shares in order to calculate the value of Equity. </t>
    </r>
  </si>
  <si>
    <r>
      <t>Explanation 3:</t>
    </r>
    <r>
      <rPr>
        <sz val="11"/>
        <color theme="1"/>
        <rFont val="Calibri"/>
        <family val="2"/>
        <scheme val="minor"/>
      </rPr>
      <t xml:space="preserve"> An increase in Debt will also mean an increase in the Beta. That is because the risk increases. It is obvious that if you have to pay back the creditors, there will be a risk of not paying back that debt, which is called </t>
    </r>
    <r>
      <rPr>
        <b/>
        <sz val="11"/>
        <color theme="1"/>
        <rFont val="Calibri"/>
        <family val="2"/>
        <scheme val="minor"/>
      </rPr>
      <t>credit risk</t>
    </r>
    <r>
      <rPr>
        <sz val="11"/>
        <color theme="1"/>
        <rFont val="Calibri"/>
        <family val="2"/>
        <scheme val="minor"/>
      </rPr>
      <t xml:space="preserve"> from the creditors and </t>
    </r>
    <r>
      <rPr>
        <b/>
        <sz val="11"/>
        <color theme="1"/>
        <rFont val="Calibri"/>
        <family val="2"/>
        <scheme val="minor"/>
      </rPr>
      <t>financial risk</t>
    </r>
    <r>
      <rPr>
        <sz val="11"/>
        <color theme="1"/>
        <rFont val="Calibri"/>
        <family val="2"/>
        <scheme val="minor"/>
      </rPr>
      <t xml:space="preserve"> from the business risk. In this case, and in most of the cases, when higher is this risk, higher will be the cost of debt (more risk = more cost or revenue). </t>
    </r>
  </si>
  <si>
    <r>
      <t>Explanation 4:</t>
    </r>
    <r>
      <rPr>
        <sz val="11"/>
        <color theme="1"/>
        <rFont val="Calibri"/>
        <family val="2"/>
        <scheme val="minor"/>
      </rPr>
      <t xml:space="preserve"> An increase in the Debt does not mean that the value of the company is going to decrease. That is because the repurchase of stocks makes that the amount of shares who need to be satisfied with some return in form of dividends, stocks or whatever is decided from the company, that amount is fewer. So, the price of the share might increase, something which happens in this case, reaching its top on the 6 Million dollars of Debt.</t>
    </r>
  </si>
  <si>
    <r>
      <t>Explanation 5:</t>
    </r>
    <r>
      <rPr>
        <sz val="11"/>
        <color theme="1"/>
        <rFont val="Calibri"/>
        <family val="2"/>
        <scheme val="minor"/>
      </rPr>
      <t xml:space="preserve"> The cost of Debt is always going to be lower than the cost of Equity (Cost of Equity = Business risk). That is because the creditors are priority on the payments, so if there is any bankrupcy or anything, the one's who are getting paid first are the creditors. Instead, the stockholders are left with the leftovers, which can be more or less, but if there is no leftovers, they do not receive back.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</si>
</sst>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00\ [$€-C0A]_-;\-* #,##0.00\ [$€-C0A]_-;_-* &quot;-&quot;??\ [$€-C0A]_-;_-@_-"/>
    <numFmt numFmtId="165" formatCode="_-* #,##0.00\ _€_-;\-* #,##0.00\ _€_-;_-* &quot;-&quot;??\ _€_-;_-@_-"/>
    <numFmt numFmtId="166" formatCode="_-* #,##0.000\ &quot;€&quot;_-;\-* #,##0.000\ &quot;€&quot;_-;_-* &quot;-&quot;??\ &quot;€&quot;_-;_-@_-"/>
    <numFmt numFmtId="167" formatCode="0.00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b/>
      <u/>
      <sz val="11"/>
      <color theme="0"/>
      <name val="Calibri"/>
      <family val="2"/>
      <scheme val="minor"/>
    </font>
    <font>
      <sz val="8"/>
      <name val="Calibri"/>
      <family val="2"/>
      <scheme val="minor"/>
    </font>
  </fonts>
  <fills count="19">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5"/>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3" fillId="0" borderId="0" xfId="0" applyFont="1"/>
    <xf numFmtId="0" fontId="4" fillId="0" borderId="0" xfId="0" applyFont="1"/>
    <xf numFmtId="164" fontId="0" fillId="0" borderId="0" xfId="0" applyNumberFormat="1"/>
    <xf numFmtId="0" fontId="2" fillId="2" borderId="0" xfId="0" applyFont="1" applyFill="1"/>
    <xf numFmtId="164" fontId="2" fillId="2" borderId="0" xfId="0" applyNumberFormat="1" applyFont="1" applyFill="1"/>
    <xf numFmtId="0" fontId="0" fillId="3" borderId="0" xfId="0" applyFill="1"/>
    <xf numFmtId="164" fontId="0" fillId="3" borderId="0" xfId="0" applyNumberFormat="1" applyFill="1"/>
    <xf numFmtId="0" fontId="0" fillId="4" borderId="0" xfId="0" applyFill="1"/>
    <xf numFmtId="164" fontId="0" fillId="4" borderId="0" xfId="0" applyNumberFormat="1" applyFill="1"/>
    <xf numFmtId="0" fontId="0" fillId="6" borderId="0" xfId="0" applyFill="1"/>
    <xf numFmtId="164" fontId="0" fillId="6" borderId="0" xfId="0" applyNumberFormat="1" applyFill="1"/>
    <xf numFmtId="0" fontId="0" fillId="7" borderId="0" xfId="0" applyFill="1"/>
    <xf numFmtId="164" fontId="0" fillId="7" borderId="0" xfId="0" applyNumberFormat="1" applyFill="1"/>
    <xf numFmtId="0" fontId="2" fillId="8" borderId="0" xfId="0" applyFont="1" applyFill="1"/>
    <xf numFmtId="164" fontId="2" fillId="8" borderId="0" xfId="0" applyNumberFormat="1" applyFont="1" applyFill="1"/>
    <xf numFmtId="0" fontId="4" fillId="10" borderId="1" xfId="0" applyFont="1" applyFill="1" applyBorder="1"/>
    <xf numFmtId="0" fontId="0" fillId="10" borderId="1" xfId="0" applyFill="1" applyBorder="1"/>
    <xf numFmtId="0" fontId="3" fillId="10" borderId="1" xfId="0" applyFont="1" applyFill="1" applyBorder="1"/>
    <xf numFmtId="43" fontId="0" fillId="10" borderId="1" xfId="1" applyFont="1" applyFill="1" applyBorder="1"/>
    <xf numFmtId="0" fontId="3" fillId="10" borderId="1" xfId="0" applyFont="1" applyFill="1" applyBorder="1" applyAlignment="1">
      <alignment wrapText="1"/>
    </xf>
    <xf numFmtId="164" fontId="0" fillId="10" borderId="1" xfId="0" applyNumberFormat="1" applyFill="1" applyBorder="1"/>
    <xf numFmtId="9" fontId="0" fillId="10" borderId="1" xfId="0" applyNumberFormat="1" applyFill="1" applyBorder="1"/>
    <xf numFmtId="0" fontId="4" fillId="11" borderId="1" xfId="0" applyFont="1" applyFill="1" applyBorder="1"/>
    <xf numFmtId="0" fontId="0" fillId="11" borderId="1" xfId="0" applyFill="1" applyBorder="1"/>
    <xf numFmtId="0" fontId="3" fillId="11" borderId="1" xfId="0" applyFont="1" applyFill="1" applyBorder="1"/>
    <xf numFmtId="164" fontId="0" fillId="11" borderId="1" xfId="0" applyNumberFormat="1" applyFill="1" applyBorder="1"/>
    <xf numFmtId="9" fontId="0" fillId="11" borderId="1" xfId="0" applyNumberFormat="1" applyFill="1" applyBorder="1"/>
    <xf numFmtId="0" fontId="3" fillId="11" borderId="1" xfId="0" applyFont="1" applyFill="1" applyBorder="1" applyAlignment="1">
      <alignment wrapText="1"/>
    </xf>
    <xf numFmtId="164" fontId="3" fillId="11" borderId="1" xfId="0" applyNumberFormat="1" applyFont="1" applyFill="1" applyBorder="1"/>
    <xf numFmtId="0" fontId="3" fillId="13" borderId="1" xfId="0" applyFont="1" applyFill="1" applyBorder="1"/>
    <xf numFmtId="0" fontId="3" fillId="12" borderId="1" xfId="0" applyFont="1" applyFill="1" applyBorder="1"/>
    <xf numFmtId="0" fontId="3" fillId="9" borderId="1" xfId="0" applyFont="1" applyFill="1" applyBorder="1"/>
    <xf numFmtId="0" fontId="0" fillId="13" borderId="1" xfId="0" applyFill="1" applyBorder="1"/>
    <xf numFmtId="0" fontId="0" fillId="12" borderId="1" xfId="0" applyFill="1" applyBorder="1"/>
    <xf numFmtId="0" fontId="0" fillId="9" borderId="1" xfId="0" applyFill="1" applyBorder="1"/>
    <xf numFmtId="43" fontId="0" fillId="9" borderId="1" xfId="1" applyFont="1" applyFill="1" applyBorder="1"/>
    <xf numFmtId="9" fontId="0" fillId="9" borderId="1" xfId="3" applyFont="1" applyFill="1" applyBorder="1"/>
    <xf numFmtId="0" fontId="0" fillId="14" borderId="0" xfId="0" applyFill="1"/>
    <xf numFmtId="0" fontId="4" fillId="15" borderId="0" xfId="0" applyFont="1" applyFill="1"/>
    <xf numFmtId="0" fontId="0" fillId="15" borderId="0" xfId="0" applyFill="1"/>
    <xf numFmtId="9" fontId="0" fillId="15" borderId="0" xfId="3" applyFont="1" applyFill="1"/>
    <xf numFmtId="0" fontId="3" fillId="15" borderId="1" xfId="0" applyFont="1" applyFill="1" applyBorder="1"/>
    <xf numFmtId="9" fontId="0" fillId="15" borderId="1" xfId="0" applyNumberFormat="1" applyFill="1" applyBorder="1"/>
    <xf numFmtId="10" fontId="0" fillId="15" borderId="1" xfId="0" applyNumberFormat="1" applyFill="1" applyBorder="1"/>
    <xf numFmtId="9" fontId="0" fillId="14" borderId="0" xfId="0" applyNumberFormat="1" applyFill="1"/>
    <xf numFmtId="44" fontId="0" fillId="0" borderId="0" xfId="2" applyFont="1"/>
    <xf numFmtId="44" fontId="0" fillId="0" borderId="0" xfId="0" applyNumberFormat="1"/>
    <xf numFmtId="165" fontId="0" fillId="0" borderId="0" xfId="0" applyNumberFormat="1"/>
    <xf numFmtId="166" fontId="0" fillId="0" borderId="0" xfId="0" applyNumberFormat="1"/>
    <xf numFmtId="0" fontId="3" fillId="14" borderId="1" xfId="0" applyFont="1" applyFill="1" applyBorder="1"/>
    <xf numFmtId="44" fontId="0" fillId="14" borderId="1" xfId="0" applyNumberFormat="1" applyFill="1" applyBorder="1"/>
    <xf numFmtId="0" fontId="3" fillId="16" borderId="1" xfId="0" applyFont="1" applyFill="1" applyBorder="1"/>
    <xf numFmtId="44" fontId="0" fillId="16" borderId="1" xfId="0" applyNumberFormat="1" applyFill="1" applyBorder="1"/>
    <xf numFmtId="0" fontId="3" fillId="17" borderId="1" xfId="0" applyFont="1" applyFill="1" applyBorder="1"/>
    <xf numFmtId="9" fontId="0" fillId="17" borderId="1" xfId="3" applyFont="1" applyFill="1" applyBorder="1"/>
    <xf numFmtId="167" fontId="0" fillId="17" borderId="1" xfId="3" applyNumberFormat="1" applyFont="1" applyFill="1" applyBorder="1"/>
    <xf numFmtId="0" fontId="3" fillId="18" borderId="1" xfId="0" applyFont="1" applyFill="1" applyBorder="1"/>
    <xf numFmtId="2" fontId="0" fillId="18" borderId="1" xfId="0" applyNumberFormat="1" applyFill="1" applyBorder="1"/>
    <xf numFmtId="164" fontId="0" fillId="10" borderId="2" xfId="0" applyNumberFormat="1" applyFill="1" applyBorder="1"/>
    <xf numFmtId="10" fontId="0" fillId="10" borderId="2" xfId="0" applyNumberFormat="1" applyFill="1" applyBorder="1"/>
    <xf numFmtId="0" fontId="0" fillId="10" borderId="2" xfId="0" applyFill="1" applyBorder="1"/>
    <xf numFmtId="10" fontId="0" fillId="15" borderId="2" xfId="0" applyNumberFormat="1" applyFill="1" applyBorder="1"/>
    <xf numFmtId="44" fontId="0" fillId="14" borderId="2" xfId="0" applyNumberFormat="1" applyFill="1" applyBorder="1"/>
    <xf numFmtId="44" fontId="0" fillId="16" borderId="2" xfId="0" applyNumberFormat="1" applyFill="1" applyBorder="1"/>
    <xf numFmtId="2" fontId="0" fillId="18" borderId="2" xfId="0" applyNumberFormat="1" applyFill="1" applyBorder="1"/>
    <xf numFmtId="164" fontId="0" fillId="10" borderId="3" xfId="0" applyNumberFormat="1" applyFill="1" applyBorder="1"/>
    <xf numFmtId="9" fontId="0" fillId="10" borderId="3" xfId="0" applyNumberFormat="1" applyFill="1" applyBorder="1"/>
    <xf numFmtId="0" fontId="0" fillId="10" borderId="3" xfId="0" applyFill="1" applyBorder="1"/>
    <xf numFmtId="9" fontId="0" fillId="15" borderId="3" xfId="0" applyNumberFormat="1" applyFill="1" applyBorder="1"/>
    <xf numFmtId="44" fontId="0" fillId="14" borderId="3" xfId="0" applyNumberFormat="1" applyFill="1" applyBorder="1"/>
    <xf numFmtId="44" fontId="0" fillId="16" borderId="3" xfId="0" applyNumberFormat="1" applyFill="1" applyBorder="1"/>
    <xf numFmtId="2" fontId="0" fillId="18" borderId="3" xfId="0" applyNumberFormat="1" applyFill="1" applyBorder="1"/>
    <xf numFmtId="164" fontId="3" fillId="9" borderId="4" xfId="0" applyNumberFormat="1" applyFont="1" applyFill="1" applyBorder="1"/>
    <xf numFmtId="9" fontId="3" fillId="9" borderId="5" xfId="0" applyNumberFormat="1" applyFont="1" applyFill="1" applyBorder="1"/>
    <xf numFmtId="0" fontId="3" fillId="9" borderId="5" xfId="0" applyFont="1" applyFill="1" applyBorder="1"/>
    <xf numFmtId="10" fontId="3" fillId="9" borderId="5" xfId="0" applyNumberFormat="1" applyFont="1" applyFill="1" applyBorder="1"/>
    <xf numFmtId="44" fontId="3" fillId="9" borderId="5" xfId="0" applyNumberFormat="1" applyFont="1" applyFill="1" applyBorder="1"/>
    <xf numFmtId="2" fontId="3" fillId="9" borderId="6" xfId="0" applyNumberFormat="1" applyFont="1" applyFill="1" applyBorder="1"/>
    <xf numFmtId="0" fontId="5" fillId="2" borderId="0" xfId="0" applyFont="1" applyFill="1" applyAlignment="1">
      <alignment horizontal="center"/>
    </xf>
    <xf numFmtId="0" fontId="5" fillId="5" borderId="0" xfId="0" applyFont="1" applyFill="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center"/>
    </xf>
    <xf numFmtId="0" fontId="4" fillId="14" borderId="0" xfId="0" applyFont="1" applyFill="1" applyAlignment="1">
      <alignment horizontal="left"/>
    </xf>
    <xf numFmtId="0" fontId="0" fillId="14" borderId="0" xfId="0" applyFill="1" applyAlignment="1">
      <alignment horizontal="left"/>
    </xf>
    <xf numFmtId="0" fontId="0" fillId="0" borderId="0" xfId="0" applyFont="1" applyAlignment="1">
      <alignment horizontal="left" vertical="top" wrapText="1"/>
    </xf>
    <xf numFmtId="0" fontId="3" fillId="15" borderId="4" xfId="0" applyFont="1" applyFill="1" applyBorder="1" applyAlignment="1">
      <alignment horizontal="left" vertical="top"/>
    </xf>
    <xf numFmtId="0" fontId="3" fillId="15" borderId="5" xfId="0" applyFont="1" applyFill="1" applyBorder="1" applyAlignment="1">
      <alignment horizontal="left" vertical="top"/>
    </xf>
    <xf numFmtId="0" fontId="3" fillId="15" borderId="6" xfId="0" applyFont="1" applyFill="1" applyBorder="1" applyAlignment="1">
      <alignment horizontal="left" vertical="top"/>
    </xf>
    <xf numFmtId="0" fontId="3" fillId="15" borderId="7" xfId="0" applyFont="1" applyFill="1" applyBorder="1" applyAlignment="1">
      <alignment horizontal="left" vertical="top" wrapText="1"/>
    </xf>
    <xf numFmtId="0" fontId="3" fillId="15" borderId="8" xfId="0" applyFont="1" applyFill="1" applyBorder="1" applyAlignment="1">
      <alignment horizontal="left" vertical="top" wrapText="1"/>
    </xf>
    <xf numFmtId="0" fontId="3" fillId="15" borderId="9" xfId="0" applyFont="1" applyFill="1" applyBorder="1" applyAlignment="1">
      <alignment horizontal="left" vertical="top" wrapText="1"/>
    </xf>
    <xf numFmtId="167" fontId="0" fillId="17" borderId="2" xfId="3" applyNumberFormat="1" applyFont="1" applyFill="1" applyBorder="1"/>
    <xf numFmtId="167" fontId="0" fillId="17" borderId="3" xfId="3" applyNumberFormat="1" applyFont="1" applyFill="1" applyBorder="1"/>
    <xf numFmtId="167" fontId="0" fillId="9" borderId="5" xfId="3" applyNumberFormat="1" applyFont="1" applyFill="1" applyBorder="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0247-0DF8-44ED-A2B4-D02FF43BE7C7}">
  <dimension ref="A1:N22"/>
  <sheetViews>
    <sheetView workbookViewId="0">
      <selection activeCell="F14" sqref="F14"/>
    </sheetView>
  </sheetViews>
  <sheetFormatPr baseColWidth="10" defaultRowHeight="15" x14ac:dyDescent="0.25"/>
  <cols>
    <col min="1" max="1" width="23.28515625" bestFit="1" customWidth="1"/>
    <col min="2" max="2" width="31" customWidth="1"/>
    <col min="3" max="3" width="14.85546875" bestFit="1" customWidth="1"/>
    <col min="4" max="4" width="14.5703125" bestFit="1" customWidth="1"/>
    <col min="7" max="7" width="24.7109375" bestFit="1" customWidth="1"/>
    <col min="8" max="8" width="15.5703125" bestFit="1" customWidth="1"/>
  </cols>
  <sheetData>
    <row r="1" spans="1:14" x14ac:dyDescent="0.25">
      <c r="A1" s="2" t="s">
        <v>0</v>
      </c>
      <c r="B1" t="s">
        <v>9</v>
      </c>
      <c r="G1" s="23" t="s">
        <v>10</v>
      </c>
      <c r="H1" s="24"/>
      <c r="J1" s="25" t="s">
        <v>19</v>
      </c>
      <c r="K1" s="25" t="s">
        <v>15</v>
      </c>
      <c r="N1" s="2"/>
    </row>
    <row r="2" spans="1:14" x14ac:dyDescent="0.25">
      <c r="A2" s="79" t="s">
        <v>1</v>
      </c>
      <c r="B2" s="79"/>
      <c r="C2" s="80" t="s">
        <v>5</v>
      </c>
      <c r="D2" s="80"/>
      <c r="G2" s="24" t="s">
        <v>11</v>
      </c>
      <c r="H2" s="26">
        <v>20000000</v>
      </c>
      <c r="J2" s="27">
        <v>0.4</v>
      </c>
      <c r="K2" s="27">
        <v>0</v>
      </c>
    </row>
    <row r="3" spans="1:14" x14ac:dyDescent="0.25">
      <c r="A3" s="8" t="s">
        <v>2</v>
      </c>
      <c r="B3" s="9">
        <v>500000</v>
      </c>
      <c r="C3" s="10" t="s">
        <v>7</v>
      </c>
      <c r="D3" s="11">
        <v>1000000</v>
      </c>
      <c r="G3" s="24" t="s">
        <v>12</v>
      </c>
      <c r="H3" s="26">
        <v>-4000000</v>
      </c>
    </row>
    <row r="4" spans="1:14" x14ac:dyDescent="0.25">
      <c r="A4" s="6" t="s">
        <v>3</v>
      </c>
      <c r="B4" s="7">
        <v>500000</v>
      </c>
      <c r="C4" s="12" t="s">
        <v>8</v>
      </c>
      <c r="D4" s="13">
        <v>0</v>
      </c>
      <c r="G4" s="24" t="s">
        <v>13</v>
      </c>
      <c r="H4" s="26">
        <v>-12000000</v>
      </c>
    </row>
    <row r="5" spans="1:14" ht="30" x14ac:dyDescent="0.25">
      <c r="A5" s="4" t="s">
        <v>4</v>
      </c>
      <c r="B5" s="5">
        <f>SUM(B3:B4)</f>
        <v>1000000</v>
      </c>
      <c r="C5" s="14" t="s">
        <v>6</v>
      </c>
      <c r="D5" s="15">
        <f>SUM(D3:D4)</f>
        <v>1000000</v>
      </c>
      <c r="G5" s="28" t="s">
        <v>14</v>
      </c>
      <c r="H5" s="29">
        <f>SUM(H2:H4)</f>
        <v>4000000</v>
      </c>
    </row>
    <row r="6" spans="1:14" x14ac:dyDescent="0.25">
      <c r="G6" s="24" t="s">
        <v>15</v>
      </c>
      <c r="H6" s="26">
        <v>0</v>
      </c>
      <c r="I6" t="s">
        <v>20</v>
      </c>
    </row>
    <row r="7" spans="1:14" x14ac:dyDescent="0.25">
      <c r="A7" s="16" t="s">
        <v>22</v>
      </c>
      <c r="B7" s="17"/>
      <c r="C7" s="17"/>
      <c r="G7" s="25" t="s">
        <v>16</v>
      </c>
      <c r="H7" s="29">
        <f>SUM(H5:H6)</f>
        <v>4000000</v>
      </c>
    </row>
    <row r="8" spans="1:14" x14ac:dyDescent="0.25">
      <c r="A8" s="18" t="s">
        <v>23</v>
      </c>
      <c r="B8" s="19">
        <v>1000000</v>
      </c>
      <c r="C8" s="17"/>
      <c r="G8" s="24" t="s">
        <v>17</v>
      </c>
      <c r="H8" s="26">
        <f>-(J2*H7)</f>
        <v>-1600000</v>
      </c>
    </row>
    <row r="9" spans="1:14" ht="30" x14ac:dyDescent="0.25">
      <c r="A9" s="20" t="s">
        <v>24</v>
      </c>
      <c r="B9" s="21">
        <v>20</v>
      </c>
      <c r="C9" s="17"/>
      <c r="G9" s="25" t="s">
        <v>18</v>
      </c>
      <c r="H9" s="29">
        <f>SUM(H7:H8)</f>
        <v>2400000</v>
      </c>
    </row>
    <row r="10" spans="1:14" x14ac:dyDescent="0.25">
      <c r="A10" s="18" t="s">
        <v>25</v>
      </c>
      <c r="B10" s="22">
        <v>1</v>
      </c>
      <c r="C10" s="19">
        <v>1</v>
      </c>
    </row>
    <row r="11" spans="1:14" ht="30" customHeight="1" x14ac:dyDescent="0.25">
      <c r="A11" s="18" t="s">
        <v>27</v>
      </c>
      <c r="B11" s="22">
        <v>0.06</v>
      </c>
      <c r="C11" s="17"/>
      <c r="G11" s="81" t="s">
        <v>21</v>
      </c>
      <c r="H11" s="81"/>
      <c r="I11" s="81"/>
      <c r="J11" s="81"/>
      <c r="K11" s="81"/>
      <c r="L11" s="81"/>
      <c r="M11" s="81"/>
    </row>
    <row r="12" spans="1:14" ht="30" x14ac:dyDescent="0.25">
      <c r="A12" s="20" t="s">
        <v>28</v>
      </c>
      <c r="B12" s="22">
        <v>0.04</v>
      </c>
      <c r="C12" s="17"/>
    </row>
    <row r="13" spans="1:14" x14ac:dyDescent="0.25">
      <c r="A13" s="18" t="s">
        <v>29</v>
      </c>
      <c r="B13" s="17" t="s">
        <v>30</v>
      </c>
      <c r="C13" s="17"/>
    </row>
    <row r="16" spans="1:14" x14ac:dyDescent="0.25">
      <c r="A16" s="84" t="s">
        <v>31</v>
      </c>
      <c r="B16" s="84"/>
      <c r="C16" s="84"/>
    </row>
    <row r="17" spans="1:12" x14ac:dyDescent="0.25">
      <c r="A17" s="30" t="s">
        <v>32</v>
      </c>
      <c r="B17" s="31" t="s">
        <v>33</v>
      </c>
      <c r="C17" s="32" t="s">
        <v>26</v>
      </c>
      <c r="D17" s="1" t="s">
        <v>34</v>
      </c>
    </row>
    <row r="18" spans="1:12" ht="46.5" customHeight="1" x14ac:dyDescent="0.25">
      <c r="A18" s="33" t="s">
        <v>35</v>
      </c>
      <c r="B18" s="34" t="s">
        <v>36</v>
      </c>
      <c r="C18" s="35">
        <f>H9/B8</f>
        <v>2.4</v>
      </c>
      <c r="D18" s="82" t="s">
        <v>37</v>
      </c>
      <c r="E18" s="82"/>
      <c r="F18" s="82"/>
      <c r="G18" s="82"/>
      <c r="H18" s="82"/>
      <c r="I18" s="82"/>
      <c r="J18" s="82"/>
      <c r="K18" s="82"/>
      <c r="L18" s="82"/>
    </row>
    <row r="19" spans="1:12" x14ac:dyDescent="0.25">
      <c r="A19" s="33" t="s">
        <v>38</v>
      </c>
      <c r="B19" s="34" t="s">
        <v>39</v>
      </c>
      <c r="C19" s="35">
        <f>(H9*B10)/B8</f>
        <v>2.4</v>
      </c>
      <c r="D19" s="83" t="s">
        <v>40</v>
      </c>
      <c r="E19" s="83"/>
      <c r="F19" s="83"/>
      <c r="G19" s="83"/>
      <c r="H19" s="83"/>
      <c r="I19" s="83"/>
      <c r="J19" s="83"/>
      <c r="K19" s="83"/>
      <c r="L19" s="83"/>
    </row>
    <row r="20" spans="1:12" x14ac:dyDescent="0.25">
      <c r="A20" s="33" t="s">
        <v>41</v>
      </c>
      <c r="B20" s="34" t="s">
        <v>42</v>
      </c>
      <c r="C20" s="35">
        <f>B5/B8</f>
        <v>1</v>
      </c>
      <c r="D20" s="83" t="s">
        <v>43</v>
      </c>
      <c r="E20" s="83"/>
      <c r="F20" s="83"/>
      <c r="G20" s="83"/>
      <c r="H20" s="83"/>
      <c r="I20" s="83"/>
      <c r="J20" s="83"/>
      <c r="K20" s="83"/>
      <c r="L20" s="83"/>
    </row>
    <row r="21" spans="1:12" ht="30.75" customHeight="1" x14ac:dyDescent="0.25">
      <c r="A21" s="33" t="s">
        <v>44</v>
      </c>
      <c r="B21" s="34" t="s">
        <v>45</v>
      </c>
      <c r="C21" s="36">
        <f>B9/C18</f>
        <v>8.3333333333333339</v>
      </c>
      <c r="D21" s="82" t="s">
        <v>46</v>
      </c>
      <c r="E21" s="82"/>
      <c r="F21" s="82"/>
      <c r="G21" s="82"/>
      <c r="H21" s="82"/>
      <c r="I21" s="82"/>
      <c r="J21" s="82"/>
      <c r="K21" s="82"/>
      <c r="L21" s="82"/>
    </row>
    <row r="22" spans="1:12" ht="34.5" customHeight="1" x14ac:dyDescent="0.25">
      <c r="A22" s="33" t="s">
        <v>47</v>
      </c>
      <c r="B22" s="34" t="s">
        <v>48</v>
      </c>
      <c r="C22" s="37">
        <f>C19/B9</f>
        <v>0.12</v>
      </c>
      <c r="D22" s="82" t="s">
        <v>49</v>
      </c>
      <c r="E22" s="82"/>
      <c r="F22" s="82"/>
      <c r="G22" s="82"/>
      <c r="H22" s="82"/>
      <c r="I22" s="82"/>
      <c r="J22" s="82"/>
      <c r="K22" s="82"/>
      <c r="L22" s="82"/>
    </row>
  </sheetData>
  <mergeCells count="9">
    <mergeCell ref="D20:L20"/>
    <mergeCell ref="D21:L21"/>
    <mergeCell ref="D22:L22"/>
    <mergeCell ref="A16:C16"/>
    <mergeCell ref="A2:B2"/>
    <mergeCell ref="C2:D2"/>
    <mergeCell ref="G11:M11"/>
    <mergeCell ref="D18:L18"/>
    <mergeCell ref="D19:L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1546-22C6-4FCE-9B1B-20EC8635ADCD}">
  <dimension ref="A1:L51"/>
  <sheetViews>
    <sheetView tabSelected="1" workbookViewId="0">
      <selection activeCell="G8" sqref="G8"/>
    </sheetView>
  </sheetViews>
  <sheetFormatPr baseColWidth="10" defaultRowHeight="15" x14ac:dyDescent="0.25"/>
  <cols>
    <col min="1" max="1" width="26" bestFit="1" customWidth="1"/>
    <col min="2" max="2" width="15.85546875" bestFit="1" customWidth="1"/>
    <col min="4" max="4" width="19.140625" bestFit="1" customWidth="1"/>
    <col min="5" max="5" width="15.5703125" bestFit="1" customWidth="1"/>
    <col min="6" max="6" width="22.28515625" bestFit="1" customWidth="1"/>
    <col min="7" max="7" width="18" bestFit="1" customWidth="1"/>
    <col min="8" max="8" width="17.85546875" bestFit="1" customWidth="1"/>
    <col min="9" max="9" width="15.5703125" bestFit="1" customWidth="1"/>
  </cols>
  <sheetData>
    <row r="1" spans="1:9" s="1" customFormat="1" x14ac:dyDescent="0.25">
      <c r="A1" s="18" t="s">
        <v>50</v>
      </c>
      <c r="B1" s="18" t="s">
        <v>51</v>
      </c>
      <c r="C1" s="18" t="s">
        <v>52</v>
      </c>
      <c r="D1" s="42" t="s">
        <v>53</v>
      </c>
      <c r="E1" s="50" t="s">
        <v>54</v>
      </c>
      <c r="F1" s="52" t="s">
        <v>55</v>
      </c>
      <c r="G1" s="54" t="s">
        <v>56</v>
      </c>
      <c r="H1" s="57" t="s">
        <v>57</v>
      </c>
    </row>
    <row r="2" spans="1:9" x14ac:dyDescent="0.25">
      <c r="A2" s="17">
        <v>0</v>
      </c>
      <c r="B2" s="22">
        <v>0</v>
      </c>
      <c r="C2" s="17">
        <v>1.5</v>
      </c>
      <c r="D2" s="43">
        <f>$B$13+C2*$B$14</f>
        <v>0.12</v>
      </c>
      <c r="E2" s="51">
        <f>(E44/D2)*G35</f>
        <v>20000000</v>
      </c>
      <c r="F2" s="53">
        <f>E2+A2</f>
        <v>20000000</v>
      </c>
      <c r="G2" s="55">
        <f>B2*(A2/F2)+D2*(E2/F2)</f>
        <v>0.12</v>
      </c>
      <c r="H2" s="58">
        <f t="shared" ref="H2:H9" si="0">F2/G35</f>
        <v>20</v>
      </c>
    </row>
    <row r="3" spans="1:9" x14ac:dyDescent="0.25">
      <c r="A3" s="21">
        <v>2000000</v>
      </c>
      <c r="B3" s="22">
        <v>0.08</v>
      </c>
      <c r="C3" s="17">
        <v>1.55</v>
      </c>
      <c r="D3" s="44">
        <f t="shared" ref="D3:D8" si="1">$B$13+C3*$B$14</f>
        <v>0.122</v>
      </c>
      <c r="E3" s="51">
        <f t="shared" ref="E3:E9" si="2">(E45/D3)*G36</f>
        <v>18885245.901639342</v>
      </c>
      <c r="F3" s="53">
        <f t="shared" ref="F3:F9" si="3">E3+A3</f>
        <v>20885245.901639342</v>
      </c>
      <c r="G3" s="56">
        <f>($F$2/F3)*$G$2</f>
        <v>0.11491365777080063</v>
      </c>
      <c r="H3" s="58">
        <f t="shared" si="0"/>
        <v>20.885245901639344</v>
      </c>
    </row>
    <row r="4" spans="1:9" ht="15.75" thickBot="1" x14ac:dyDescent="0.3">
      <c r="A4" s="59">
        <v>4000000</v>
      </c>
      <c r="B4" s="60">
        <v>8.3000000000000004E-2</v>
      </c>
      <c r="C4" s="61">
        <v>1.65</v>
      </c>
      <c r="D4" s="62">
        <f t="shared" si="1"/>
        <v>0.126</v>
      </c>
      <c r="E4" s="63">
        <f t="shared" si="2"/>
        <v>17466666.666666668</v>
      </c>
      <c r="F4" s="64">
        <f>E4+A4</f>
        <v>21466666.666666668</v>
      </c>
      <c r="G4" s="94">
        <f t="shared" ref="G4:G9" si="4">($F$2/F4)*$G$2</f>
        <v>0.11180124223602483</v>
      </c>
      <c r="H4" s="65">
        <f t="shared" si="0"/>
        <v>21.466666666666669</v>
      </c>
    </row>
    <row r="5" spans="1:9" ht="15.75" thickBot="1" x14ac:dyDescent="0.3">
      <c r="A5" s="73">
        <v>6000000</v>
      </c>
      <c r="B5" s="74">
        <v>0.09</v>
      </c>
      <c r="C5" s="75">
        <v>1.8</v>
      </c>
      <c r="D5" s="76">
        <f t="shared" si="1"/>
        <v>0.13200000000000001</v>
      </c>
      <c r="E5" s="77">
        <f t="shared" si="2"/>
        <v>15727272.727272727</v>
      </c>
      <c r="F5" s="77">
        <f t="shared" si="3"/>
        <v>21727272.727272727</v>
      </c>
      <c r="G5" s="96">
        <f t="shared" si="4"/>
        <v>0.11046025104602511</v>
      </c>
      <c r="H5" s="78">
        <f t="shared" si="0"/>
        <v>21.727272727272727</v>
      </c>
      <c r="I5" t="s">
        <v>120</v>
      </c>
    </row>
    <row r="6" spans="1:9" x14ac:dyDescent="0.25">
      <c r="A6" s="66">
        <v>8000000</v>
      </c>
      <c r="B6" s="67">
        <v>0.1</v>
      </c>
      <c r="C6" s="68">
        <v>2</v>
      </c>
      <c r="D6" s="69">
        <f t="shared" si="1"/>
        <v>0.14000000000000001</v>
      </c>
      <c r="E6" s="70">
        <f>(E48/D6)*G39</f>
        <v>13714285.714285711</v>
      </c>
      <c r="F6" s="71">
        <f t="shared" si="3"/>
        <v>21714285.714285709</v>
      </c>
      <c r="G6" s="95">
        <f t="shared" si="4"/>
        <v>0.11052631578947371</v>
      </c>
      <c r="H6" s="72">
        <f t="shared" si="0"/>
        <v>21.714285714285708</v>
      </c>
    </row>
    <row r="7" spans="1:9" x14ac:dyDescent="0.25">
      <c r="A7" s="21">
        <v>10000000</v>
      </c>
      <c r="B7" s="22">
        <v>0.12</v>
      </c>
      <c r="C7" s="17">
        <v>2.2999999999999998</v>
      </c>
      <c r="D7" s="44">
        <f t="shared" si="1"/>
        <v>0.152</v>
      </c>
      <c r="E7" s="51">
        <f t="shared" si="2"/>
        <v>11052631.578947369</v>
      </c>
      <c r="F7" s="53">
        <f t="shared" si="3"/>
        <v>21052631.578947369</v>
      </c>
      <c r="G7" s="56">
        <f t="shared" si="4"/>
        <v>0.11399999999999999</v>
      </c>
      <c r="H7" s="58">
        <f t="shared" si="0"/>
        <v>21.05263157894737</v>
      </c>
    </row>
    <row r="8" spans="1:9" x14ac:dyDescent="0.25">
      <c r="A8" s="21">
        <v>12000000</v>
      </c>
      <c r="B8" s="22">
        <v>0.15</v>
      </c>
      <c r="C8" s="17">
        <v>2.7</v>
      </c>
      <c r="D8" s="44">
        <f t="shared" si="1"/>
        <v>0.16800000000000001</v>
      </c>
      <c r="E8" s="51">
        <f t="shared" si="2"/>
        <v>7857142.8571428563</v>
      </c>
      <c r="F8" s="53">
        <f t="shared" si="3"/>
        <v>19857142.857142858</v>
      </c>
      <c r="G8" s="56">
        <f t="shared" si="4"/>
        <v>0.12086330935251798</v>
      </c>
      <c r="H8" s="58">
        <f t="shared" si="0"/>
        <v>19.857142857142858</v>
      </c>
    </row>
    <row r="9" spans="1:9" x14ac:dyDescent="0.25">
      <c r="A9" s="21">
        <v>14000000</v>
      </c>
      <c r="B9" s="22">
        <v>0.18</v>
      </c>
      <c r="C9" s="17">
        <v>3.25</v>
      </c>
      <c r="D9" s="43">
        <f>$B$13+C9*$B$14</f>
        <v>0.19</v>
      </c>
      <c r="E9" s="51">
        <f t="shared" si="2"/>
        <v>4673684.2105263164</v>
      </c>
      <c r="F9" s="53">
        <f t="shared" si="3"/>
        <v>18673684.210526317</v>
      </c>
      <c r="G9" s="56">
        <f t="shared" si="4"/>
        <v>0.12852311161217586</v>
      </c>
      <c r="H9" s="58">
        <f t="shared" si="0"/>
        <v>18.673684210526318</v>
      </c>
    </row>
    <row r="12" spans="1:9" x14ac:dyDescent="0.25">
      <c r="A12" s="39" t="s">
        <v>58</v>
      </c>
      <c r="B12" s="40"/>
      <c r="D12" s="85" t="s">
        <v>59</v>
      </c>
      <c r="E12" s="85"/>
      <c r="F12" s="85"/>
    </row>
    <row r="13" spans="1:9" x14ac:dyDescent="0.25">
      <c r="A13" s="40" t="str">
        <f>Introduction!A11</f>
        <v>Risk free rate (Rf)</v>
      </c>
      <c r="B13" s="41">
        <f>Introduction!B11</f>
        <v>0.06</v>
      </c>
      <c r="D13" s="86" t="s">
        <v>60</v>
      </c>
      <c r="E13" s="86"/>
      <c r="F13" s="86"/>
    </row>
    <row r="14" spans="1:9" x14ac:dyDescent="0.25">
      <c r="A14" s="40" t="str">
        <f>Introduction!A12</f>
        <v>Market Risk Premium (MRP)</v>
      </c>
      <c r="B14" s="41">
        <f>Introduction!B12</f>
        <v>0.04</v>
      </c>
      <c r="D14" s="38" t="s">
        <v>61</v>
      </c>
      <c r="E14" s="45">
        <v>0</v>
      </c>
      <c r="F14" s="38"/>
    </row>
    <row r="15" spans="1:9" x14ac:dyDescent="0.25">
      <c r="D15" s="86" t="s">
        <v>94</v>
      </c>
      <c r="E15" s="86"/>
      <c r="F15" s="86"/>
    </row>
    <row r="17" spans="4:7" x14ac:dyDescent="0.25">
      <c r="D17" s="1" t="s">
        <v>62</v>
      </c>
      <c r="E17" s="46">
        <f>Introduction!$H$5</f>
        <v>4000000</v>
      </c>
      <c r="F17" s="1" t="s">
        <v>70</v>
      </c>
      <c r="G17" s="3">
        <f>-A2*B2</f>
        <v>0</v>
      </c>
    </row>
    <row r="18" spans="4:7" x14ac:dyDescent="0.25">
      <c r="D18" s="1" t="s">
        <v>63</v>
      </c>
      <c r="E18" s="46">
        <f>Introduction!$H$5</f>
        <v>4000000</v>
      </c>
      <c r="F18" s="1" t="s">
        <v>71</v>
      </c>
      <c r="G18" s="3">
        <f t="shared" ref="G18:G24" si="5">-A3*B3</f>
        <v>-160000</v>
      </c>
    </row>
    <row r="19" spans="4:7" x14ac:dyDescent="0.25">
      <c r="D19" s="1" t="s">
        <v>64</v>
      </c>
      <c r="E19" s="46">
        <f>Introduction!$H$5</f>
        <v>4000000</v>
      </c>
      <c r="F19" s="1" t="s">
        <v>72</v>
      </c>
      <c r="G19" s="3">
        <f t="shared" si="5"/>
        <v>-332000</v>
      </c>
    </row>
    <row r="20" spans="4:7" x14ac:dyDescent="0.25">
      <c r="D20" s="1" t="s">
        <v>65</v>
      </c>
      <c r="E20" s="46">
        <f>Introduction!$H$5</f>
        <v>4000000</v>
      </c>
      <c r="F20" s="1" t="s">
        <v>73</v>
      </c>
      <c r="G20" s="3">
        <f t="shared" si="5"/>
        <v>-540000</v>
      </c>
    </row>
    <row r="21" spans="4:7" x14ac:dyDescent="0.25">
      <c r="D21" s="1" t="s">
        <v>66</v>
      </c>
      <c r="E21" s="46">
        <f>Introduction!$H$5</f>
        <v>4000000</v>
      </c>
      <c r="F21" s="1" t="s">
        <v>74</v>
      </c>
      <c r="G21" s="3">
        <f t="shared" si="5"/>
        <v>-800000</v>
      </c>
    </row>
    <row r="22" spans="4:7" x14ac:dyDescent="0.25">
      <c r="D22" s="1" t="s">
        <v>67</v>
      </c>
      <c r="E22" s="46">
        <f>Introduction!$H$5</f>
        <v>4000000</v>
      </c>
      <c r="F22" s="1" t="s">
        <v>75</v>
      </c>
      <c r="G22" s="3">
        <f t="shared" si="5"/>
        <v>-1200000</v>
      </c>
    </row>
    <row r="23" spans="4:7" x14ac:dyDescent="0.25">
      <c r="D23" s="1" t="s">
        <v>68</v>
      </c>
      <c r="E23" s="46">
        <f>Introduction!$H$5</f>
        <v>4000000</v>
      </c>
      <c r="F23" s="1" t="s">
        <v>76</v>
      </c>
      <c r="G23" s="3">
        <f t="shared" si="5"/>
        <v>-1800000</v>
      </c>
    </row>
    <row r="24" spans="4:7" x14ac:dyDescent="0.25">
      <c r="D24" s="1" t="s">
        <v>69</v>
      </c>
      <c r="E24" s="46">
        <f>Introduction!$H$5</f>
        <v>4000000</v>
      </c>
      <c r="F24" s="1" t="s">
        <v>77</v>
      </c>
      <c r="G24" s="3">
        <f t="shared" si="5"/>
        <v>-2520000</v>
      </c>
    </row>
    <row r="26" spans="4:7" x14ac:dyDescent="0.25">
      <c r="D26" s="1" t="s">
        <v>78</v>
      </c>
      <c r="E26" s="47">
        <f>E17+G17</f>
        <v>4000000</v>
      </c>
      <c r="F26" s="1" t="s">
        <v>86</v>
      </c>
      <c r="G26" s="47">
        <f>-Introduction!$J$2*Table!E26</f>
        <v>-1600000</v>
      </c>
    </row>
    <row r="27" spans="4:7" x14ac:dyDescent="0.25">
      <c r="D27" s="1" t="s">
        <v>79</v>
      </c>
      <c r="E27" s="47">
        <f t="shared" ref="E27:E33" si="6">E18+G18</f>
        <v>3840000</v>
      </c>
      <c r="F27" s="1" t="s">
        <v>87</v>
      </c>
      <c r="G27" s="47">
        <f>-Introduction!$J$2*Table!E27</f>
        <v>-1536000</v>
      </c>
    </row>
    <row r="28" spans="4:7" x14ac:dyDescent="0.25">
      <c r="D28" s="1" t="s">
        <v>80</v>
      </c>
      <c r="E28" s="47">
        <f t="shared" si="6"/>
        <v>3668000</v>
      </c>
      <c r="F28" s="1" t="s">
        <v>88</v>
      </c>
      <c r="G28" s="47">
        <f>-Introduction!$J$2*Table!E28</f>
        <v>-1467200</v>
      </c>
    </row>
    <row r="29" spans="4:7" x14ac:dyDescent="0.25">
      <c r="D29" s="1" t="s">
        <v>81</v>
      </c>
      <c r="E29" s="47">
        <f t="shared" si="6"/>
        <v>3460000</v>
      </c>
      <c r="F29" s="1" t="s">
        <v>89</v>
      </c>
      <c r="G29" s="47">
        <f>-Introduction!$J$2*Table!E29</f>
        <v>-1384000</v>
      </c>
    </row>
    <row r="30" spans="4:7" x14ac:dyDescent="0.25">
      <c r="D30" s="1" t="s">
        <v>82</v>
      </c>
      <c r="E30" s="47">
        <f t="shared" si="6"/>
        <v>3200000</v>
      </c>
      <c r="F30" s="1" t="s">
        <v>90</v>
      </c>
      <c r="G30" s="47">
        <f>-Introduction!$J$2*Table!E30</f>
        <v>-1280000</v>
      </c>
    </row>
    <row r="31" spans="4:7" x14ac:dyDescent="0.25">
      <c r="D31" s="1" t="s">
        <v>83</v>
      </c>
      <c r="E31" s="47">
        <f t="shared" si="6"/>
        <v>2800000</v>
      </c>
      <c r="F31" s="1" t="s">
        <v>91</v>
      </c>
      <c r="G31" s="47">
        <f>-Introduction!$J$2*Table!E31</f>
        <v>-1120000</v>
      </c>
    </row>
    <row r="32" spans="4:7" x14ac:dyDescent="0.25">
      <c r="D32" s="1" t="s">
        <v>84</v>
      </c>
      <c r="E32" s="47">
        <f t="shared" si="6"/>
        <v>2200000</v>
      </c>
      <c r="F32" s="1" t="s">
        <v>92</v>
      </c>
      <c r="G32" s="47">
        <f>-Introduction!$J$2*Table!E32</f>
        <v>-880000</v>
      </c>
    </row>
    <row r="33" spans="4:12" x14ac:dyDescent="0.25">
      <c r="D33" s="1" t="s">
        <v>85</v>
      </c>
      <c r="E33" s="47">
        <f t="shared" si="6"/>
        <v>1480000</v>
      </c>
      <c r="F33" s="1" t="s">
        <v>93</v>
      </c>
      <c r="G33" s="47">
        <f>-Introduction!$J$2*Table!E33</f>
        <v>-592000</v>
      </c>
    </row>
    <row r="35" spans="4:12" x14ac:dyDescent="0.25">
      <c r="D35" s="1" t="s">
        <v>95</v>
      </c>
      <c r="E35" s="47">
        <f>E26+G26</f>
        <v>2400000</v>
      </c>
      <c r="F35" s="1" t="s">
        <v>103</v>
      </c>
      <c r="G35" s="48">
        <f>Introduction!$B$8-(Table!$A$2/Introduction!$B$9)</f>
        <v>1000000</v>
      </c>
    </row>
    <row r="36" spans="4:12" x14ac:dyDescent="0.25">
      <c r="D36" s="1" t="s">
        <v>96</v>
      </c>
      <c r="E36" s="47">
        <f t="shared" ref="E36:E42" si="7">E27+G27</f>
        <v>2304000</v>
      </c>
      <c r="F36" s="1" t="s">
        <v>104</v>
      </c>
      <c r="G36" s="48">
        <f>Introduction!$B$8-(Table!$A$2/Introduction!$B$9)</f>
        <v>1000000</v>
      </c>
    </row>
    <row r="37" spans="4:12" x14ac:dyDescent="0.25">
      <c r="D37" s="1" t="s">
        <v>97</v>
      </c>
      <c r="E37" s="47">
        <f t="shared" si="7"/>
        <v>2200800</v>
      </c>
      <c r="F37" s="1" t="s">
        <v>105</v>
      </c>
      <c r="G37" s="48">
        <f>Introduction!$B$8-(Table!$A$2/Introduction!$B$9)</f>
        <v>1000000</v>
      </c>
    </row>
    <row r="38" spans="4:12" x14ac:dyDescent="0.25">
      <c r="D38" s="1" t="s">
        <v>98</v>
      </c>
      <c r="E38" s="47">
        <f t="shared" si="7"/>
        <v>2076000</v>
      </c>
      <c r="F38" s="1" t="s">
        <v>106</v>
      </c>
      <c r="G38" s="48">
        <f>Introduction!$B$8-(Table!$A$2/Introduction!$B$9)</f>
        <v>1000000</v>
      </c>
    </row>
    <row r="39" spans="4:12" x14ac:dyDescent="0.25">
      <c r="D39" s="1" t="s">
        <v>99</v>
      </c>
      <c r="E39" s="47">
        <f t="shared" si="7"/>
        <v>1920000</v>
      </c>
      <c r="F39" s="1" t="s">
        <v>107</v>
      </c>
      <c r="G39" s="48">
        <f>Introduction!$B$8-(Table!$A$2/Introduction!$B$9)</f>
        <v>1000000</v>
      </c>
      <c r="I39" s="46"/>
    </row>
    <row r="40" spans="4:12" x14ac:dyDescent="0.25">
      <c r="D40" s="1" t="s">
        <v>100</v>
      </c>
      <c r="E40" s="47">
        <f t="shared" si="7"/>
        <v>1680000</v>
      </c>
      <c r="F40" s="1" t="s">
        <v>108</v>
      </c>
      <c r="G40" s="48">
        <f>Introduction!$B$8-(Table!$A$2/Introduction!$B$9)</f>
        <v>1000000</v>
      </c>
    </row>
    <row r="41" spans="4:12" x14ac:dyDescent="0.25">
      <c r="D41" s="1" t="s">
        <v>101</v>
      </c>
      <c r="E41" s="47">
        <f t="shared" si="7"/>
        <v>1320000</v>
      </c>
      <c r="F41" s="1" t="s">
        <v>109</v>
      </c>
      <c r="G41" s="48">
        <f>Introduction!$B$8-(Table!$A$2/Introduction!$B$9)</f>
        <v>1000000</v>
      </c>
      <c r="I41" s="47"/>
    </row>
    <row r="42" spans="4:12" x14ac:dyDescent="0.25">
      <c r="D42" s="1" t="s">
        <v>102</v>
      </c>
      <c r="E42" s="47">
        <f t="shared" si="7"/>
        <v>888000</v>
      </c>
      <c r="F42" s="1" t="s">
        <v>110</v>
      </c>
      <c r="G42" s="48">
        <f>Introduction!$B$8-(Table!$A$2/Introduction!$B$9)</f>
        <v>1000000</v>
      </c>
    </row>
    <row r="44" spans="4:12" x14ac:dyDescent="0.25">
      <c r="D44" s="1" t="s">
        <v>111</v>
      </c>
      <c r="E44" s="47">
        <f>E35/G35</f>
        <v>2.4</v>
      </c>
      <c r="F44" s="87" t="s">
        <v>119</v>
      </c>
      <c r="G44" s="87"/>
      <c r="H44" s="87"/>
      <c r="I44" s="87"/>
      <c r="J44" s="87"/>
      <c r="K44" s="87"/>
      <c r="L44" s="87"/>
    </row>
    <row r="45" spans="4:12" x14ac:dyDescent="0.25">
      <c r="D45" s="1" t="s">
        <v>112</v>
      </c>
      <c r="E45" s="49">
        <f>E36/G36</f>
        <v>2.3039999999999998</v>
      </c>
      <c r="F45" s="87"/>
      <c r="G45" s="87"/>
      <c r="H45" s="87"/>
      <c r="I45" s="87"/>
      <c r="J45" s="87"/>
      <c r="K45" s="87"/>
      <c r="L45" s="87"/>
    </row>
    <row r="46" spans="4:12" x14ac:dyDescent="0.25">
      <c r="D46" s="1" t="s">
        <v>113</v>
      </c>
      <c r="E46" s="49">
        <f t="shared" ref="E46:E51" si="8">E37/G37</f>
        <v>2.2008000000000001</v>
      </c>
    </row>
    <row r="47" spans="4:12" x14ac:dyDescent="0.25">
      <c r="D47" s="1" t="s">
        <v>114</v>
      </c>
      <c r="E47" s="49">
        <f t="shared" si="8"/>
        <v>2.0760000000000001</v>
      </c>
    </row>
    <row r="48" spans="4:12" x14ac:dyDescent="0.25">
      <c r="D48" s="1" t="s">
        <v>115</v>
      </c>
      <c r="E48" s="49">
        <f t="shared" si="8"/>
        <v>1.92</v>
      </c>
    </row>
    <row r="49" spans="4:5" x14ac:dyDescent="0.25">
      <c r="D49" s="1" t="s">
        <v>116</v>
      </c>
      <c r="E49" s="49">
        <f t="shared" si="8"/>
        <v>1.68</v>
      </c>
    </row>
    <row r="50" spans="4:5" x14ac:dyDescent="0.25">
      <c r="D50" s="1" t="s">
        <v>117</v>
      </c>
      <c r="E50" s="49">
        <f t="shared" si="8"/>
        <v>1.32</v>
      </c>
    </row>
    <row r="51" spans="4:5" x14ac:dyDescent="0.25">
      <c r="D51" s="1" t="s">
        <v>118</v>
      </c>
      <c r="E51" s="49">
        <f t="shared" si="8"/>
        <v>0.88800000000000001</v>
      </c>
    </row>
  </sheetData>
  <mergeCells count="4">
    <mergeCell ref="D12:F12"/>
    <mergeCell ref="D13:F13"/>
    <mergeCell ref="D15:F15"/>
    <mergeCell ref="F44:L45"/>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AB6-C4C6-4427-A8F7-0872DFCDC3E7}">
  <dimension ref="A1:P9"/>
  <sheetViews>
    <sheetView workbookViewId="0">
      <selection activeCell="E11" sqref="E11"/>
    </sheetView>
  </sheetViews>
  <sheetFormatPr baseColWidth="10" defaultRowHeight="15" x14ac:dyDescent="0.25"/>
  <sheetData>
    <row r="1" spans="1:16" ht="52.5" customHeight="1" thickBot="1" x14ac:dyDescent="0.3">
      <c r="A1" s="88" t="s">
        <v>121</v>
      </c>
      <c r="B1" s="89"/>
      <c r="C1" s="89"/>
      <c r="D1" s="89"/>
      <c r="E1" s="89"/>
      <c r="F1" s="89"/>
      <c r="G1" s="89"/>
      <c r="H1" s="89"/>
      <c r="I1" s="89"/>
      <c r="J1" s="89"/>
      <c r="K1" s="89"/>
      <c r="L1" s="89"/>
      <c r="M1" s="89"/>
      <c r="N1" s="89"/>
      <c r="O1" s="89"/>
      <c r="P1" s="90"/>
    </row>
    <row r="2" spans="1:16" ht="15.75" thickBot="1" x14ac:dyDescent="0.3"/>
    <row r="3" spans="1:16" ht="52.5" customHeight="1" thickBot="1" x14ac:dyDescent="0.3">
      <c r="A3" s="91" t="s">
        <v>122</v>
      </c>
      <c r="B3" s="92"/>
      <c r="C3" s="92"/>
      <c r="D3" s="92"/>
      <c r="E3" s="92"/>
      <c r="F3" s="92"/>
      <c r="G3" s="92"/>
      <c r="H3" s="92"/>
      <c r="I3" s="92"/>
      <c r="J3" s="92"/>
      <c r="K3" s="92"/>
      <c r="L3" s="92"/>
      <c r="M3" s="92"/>
      <c r="N3" s="92"/>
      <c r="O3" s="92"/>
      <c r="P3" s="93"/>
    </row>
    <row r="4" spans="1:16" ht="15.75" thickBot="1" x14ac:dyDescent="0.3"/>
    <row r="5" spans="1:16" ht="52.5" customHeight="1" thickBot="1" x14ac:dyDescent="0.3">
      <c r="A5" s="91" t="s">
        <v>123</v>
      </c>
      <c r="B5" s="92"/>
      <c r="C5" s="92"/>
      <c r="D5" s="92"/>
      <c r="E5" s="92"/>
      <c r="F5" s="92"/>
      <c r="G5" s="92"/>
      <c r="H5" s="92"/>
      <c r="I5" s="92"/>
      <c r="J5" s="92"/>
      <c r="K5" s="92"/>
      <c r="L5" s="92"/>
      <c r="M5" s="92"/>
      <c r="N5" s="92"/>
      <c r="O5" s="92"/>
      <c r="P5" s="93"/>
    </row>
    <row r="6" spans="1:16" ht="15.75" thickBot="1" x14ac:dyDescent="0.3"/>
    <row r="7" spans="1:16" ht="52.5" customHeight="1" thickBot="1" x14ac:dyDescent="0.3">
      <c r="A7" s="91" t="s">
        <v>124</v>
      </c>
      <c r="B7" s="92"/>
      <c r="C7" s="92"/>
      <c r="D7" s="92"/>
      <c r="E7" s="92"/>
      <c r="F7" s="92"/>
      <c r="G7" s="92"/>
      <c r="H7" s="92"/>
      <c r="I7" s="92"/>
      <c r="J7" s="92"/>
      <c r="K7" s="92"/>
      <c r="L7" s="92"/>
      <c r="M7" s="92"/>
      <c r="N7" s="92"/>
      <c r="O7" s="92"/>
      <c r="P7" s="93"/>
    </row>
    <row r="8" spans="1:16" ht="15.75" thickBot="1" x14ac:dyDescent="0.3"/>
    <row r="9" spans="1:16" ht="52.5" customHeight="1" thickBot="1" x14ac:dyDescent="0.3">
      <c r="A9" s="91" t="s">
        <v>125</v>
      </c>
      <c r="B9" s="92"/>
      <c r="C9" s="92"/>
      <c r="D9" s="92"/>
      <c r="E9" s="92"/>
      <c r="F9" s="92"/>
      <c r="G9" s="92"/>
      <c r="H9" s="92"/>
      <c r="I9" s="92"/>
      <c r="J9" s="92"/>
      <c r="K9" s="92"/>
      <c r="L9" s="92"/>
      <c r="M9" s="92"/>
      <c r="N9" s="92"/>
      <c r="O9" s="92"/>
      <c r="P9" s="93"/>
    </row>
  </sheetData>
  <mergeCells count="5">
    <mergeCell ref="A1:P1"/>
    <mergeCell ref="A3:P3"/>
    <mergeCell ref="A5:P5"/>
    <mergeCell ref="A7:P7"/>
    <mergeCell ref="A9:P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Introduction</vt:lpstr>
      <vt:lpstr>Table</vt:lpstr>
      <vt:lpstr>Explanations of the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2020-11-26T20:04:49Z</dcterms:created>
  <dcterms:modified xsi:type="dcterms:W3CDTF">2020-12-16T17:43:43Z</dcterms:modified>
</cp:coreProperties>
</file>