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ber\Desktop\DOCUMENTOS ALBERTO AÑO 4\DIRECCIÓN FINANCIERA\EJERCICIOS\"/>
    </mc:Choice>
  </mc:AlternateContent>
  <xr:revisionPtr revIDLastSave="0" documentId="13_ncr:1_{B0D3183B-259E-4EF7-BC5A-68C20A2F3F80}" xr6:coauthVersionLast="45" xr6:coauthVersionMax="45" xr10:uidLastSave="{00000000-0000-0000-0000-000000000000}"/>
  <bookViews>
    <workbookView xWindow="-120" yWindow="-120" windowWidth="20730" windowHeight="11160" activeTab="8" xr2:uid="{D055561B-A1CB-4D6E-A564-046EE392DC9E}"/>
  </bookViews>
  <sheets>
    <sheet name="Explanation" sheetId="1" r:id="rId1"/>
    <sheet name="Ex. 1" sheetId="2" r:id="rId2"/>
    <sheet name="Ex. 2" sheetId="3" r:id="rId3"/>
    <sheet name="Ex. 3" sheetId="4" r:id="rId4"/>
    <sheet name="Ex. 4" sheetId="5" r:id="rId5"/>
    <sheet name="Ex. 5 &amp; 6" sheetId="6" r:id="rId6"/>
    <sheet name="Ex. 7" sheetId="7" r:id="rId7"/>
    <sheet name="Ex. 8" sheetId="8" r:id="rId8"/>
    <sheet name="Ex. 9"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9" l="1"/>
  <c r="B15" i="9"/>
  <c r="B14" i="9"/>
  <c r="B7" i="7"/>
  <c r="H3" i="7"/>
  <c r="E22" i="5"/>
  <c r="E9" i="5"/>
  <c r="B16" i="3"/>
  <c r="B11" i="3"/>
  <c r="B10" i="3"/>
  <c r="B16" i="2"/>
  <c r="B12" i="2"/>
  <c r="B8" i="2"/>
  <c r="D1" i="2"/>
  <c r="B20" i="9" l="1"/>
  <c r="B19" i="9"/>
  <c r="B17" i="9"/>
  <c r="B16" i="9"/>
  <c r="B9" i="9"/>
  <c r="B6" i="9"/>
  <c r="B5" i="9"/>
  <c r="F7" i="8"/>
  <c r="F12" i="8"/>
  <c r="B13" i="8"/>
  <c r="B12" i="8"/>
  <c r="B11" i="8"/>
  <c r="B8" i="8"/>
  <c r="B7" i="8"/>
  <c r="H4" i="7"/>
  <c r="H5" i="7"/>
  <c r="H2" i="7"/>
  <c r="B6" i="7"/>
  <c r="B5" i="7"/>
  <c r="B4" i="7"/>
  <c r="E5" i="7"/>
  <c r="G13" i="6" l="1"/>
  <c r="E13" i="6"/>
  <c r="G15" i="6"/>
  <c r="E15" i="6"/>
  <c r="B16" i="6"/>
  <c r="B15" i="6"/>
  <c r="B14" i="6"/>
  <c r="G6" i="6"/>
  <c r="E6" i="6"/>
  <c r="B5" i="6"/>
  <c r="G8" i="6"/>
  <c r="E8" i="6"/>
  <c r="B4" i="6"/>
  <c r="B3" i="6"/>
  <c r="G4" i="6"/>
  <c r="E4" i="6"/>
  <c r="E27" i="5"/>
  <c r="B30" i="5"/>
  <c r="B29" i="5"/>
  <c r="B28" i="5"/>
  <c r="B27" i="5"/>
  <c r="A27" i="5"/>
  <c r="B25" i="5"/>
  <c r="B24" i="5"/>
  <c r="B23" i="5"/>
  <c r="B22" i="5"/>
  <c r="A22" i="5"/>
  <c r="E17" i="5"/>
  <c r="E16" i="5"/>
  <c r="E15" i="5"/>
  <c r="B16" i="5"/>
  <c r="B15" i="5"/>
  <c r="E10" i="5"/>
  <c r="B11" i="5"/>
  <c r="E8" i="5"/>
  <c r="B10" i="5"/>
  <c r="B9" i="5"/>
  <c r="F2" i="5"/>
  <c r="B4" i="5"/>
  <c r="I14" i="4"/>
  <c r="E14" i="4"/>
  <c r="B14" i="4"/>
  <c r="B11" i="4"/>
  <c r="B9" i="4"/>
  <c r="J5" i="4"/>
  <c r="E27" i="3"/>
  <c r="E26" i="3"/>
  <c r="B29" i="3"/>
  <c r="B28" i="3"/>
  <c r="B27" i="3"/>
  <c r="B25" i="3"/>
  <c r="B22" i="3"/>
  <c r="B21" i="3"/>
  <c r="B20" i="3"/>
  <c r="B15" i="3"/>
  <c r="B6" i="3"/>
  <c r="B5" i="3"/>
  <c r="B18" i="2"/>
  <c r="B19" i="2"/>
  <c r="B17" i="2"/>
  <c r="B9" i="2"/>
  <c r="F1" i="2"/>
  <c r="F3" i="2"/>
  <c r="D3" i="2"/>
  <c r="E18" i="5" l="1"/>
  <c r="E11" i="5"/>
  <c r="K21" i="1"/>
  <c r="K22" i="1" s="1"/>
  <c r="K32" i="1"/>
  <c r="K33" i="1" s="1"/>
  <c r="H35" i="1"/>
  <c r="H37" i="1"/>
  <c r="H36" i="1"/>
  <c r="H33" i="1"/>
  <c r="E33" i="1"/>
  <c r="B33" i="1"/>
  <c r="H26" i="1"/>
  <c r="H25" i="1" s="1"/>
  <c r="H22" i="1"/>
  <c r="E22" i="1"/>
  <c r="B22" i="1"/>
  <c r="B13" i="1"/>
  <c r="H14" i="1" s="1"/>
  <c r="H15" i="1" s="1"/>
  <c r="E6" i="1"/>
  <c r="E7" i="1" s="1"/>
  <c r="K7" i="1"/>
  <c r="H9" i="1"/>
  <c r="H13" i="1" s="1"/>
  <c r="H12" i="1"/>
  <c r="H7" i="1"/>
  <c r="B12" i="1"/>
  <c r="B7" i="1"/>
  <c r="K6" i="1" l="1"/>
  <c r="K5" i="1" s="1"/>
  <c r="K8" i="1" s="1"/>
</calcChain>
</file>

<file path=xl/sharedStrings.xml><?xml version="1.0" encoding="utf-8"?>
<sst xmlns="http://schemas.openxmlformats.org/spreadsheetml/2006/main" count="266" uniqueCount="125">
  <si>
    <t>Stock Dividend</t>
  </si>
  <si>
    <t>Cash</t>
  </si>
  <si>
    <t>Fixed Assets</t>
  </si>
  <si>
    <t>Assets</t>
  </si>
  <si>
    <t>Debt</t>
  </si>
  <si>
    <t>Retain Earnings</t>
  </si>
  <si>
    <t>Common Stock</t>
  </si>
  <si>
    <t>Total</t>
  </si>
  <si>
    <t>Equity &amp; Liability</t>
  </si>
  <si>
    <t>Number of Shares</t>
  </si>
  <si>
    <t>Face Value</t>
  </si>
  <si>
    <t>P0</t>
  </si>
  <si>
    <t>Capital Surplus</t>
  </si>
  <si>
    <t>Caital Surplus</t>
  </si>
  <si>
    <t>extra</t>
  </si>
  <si>
    <t>Extra Shares</t>
  </si>
  <si>
    <t>Market Value</t>
  </si>
  <si>
    <r>
      <t>Explanation:</t>
    </r>
    <r>
      <rPr>
        <sz val="11"/>
        <color theme="1"/>
        <rFont val="Calibri"/>
        <family val="2"/>
        <scheme val="minor"/>
      </rPr>
      <t xml:space="preserve"> As we can see, when we use this Type of Non-Cash Dividend the price is the one which is affected in order to stabilize the value. </t>
    </r>
  </si>
  <si>
    <t>Repurchase of Shares</t>
  </si>
  <si>
    <t>Equity</t>
  </si>
  <si>
    <t xml:space="preserve">P0 </t>
  </si>
  <si>
    <t>Dividend per Share</t>
  </si>
  <si>
    <t>All dividend is given</t>
  </si>
  <si>
    <r>
      <t>Explanation:</t>
    </r>
    <r>
      <rPr>
        <sz val="11"/>
        <color theme="1"/>
        <rFont val="Calibri"/>
        <family val="2"/>
        <scheme val="minor"/>
      </rPr>
      <t xml:space="preserve"> As we can see, when we do actually pay cash, the price of the stock is the one which is being affected, reducing the same amount than the dividend given. </t>
    </r>
  </si>
  <si>
    <t>Shares bought</t>
  </si>
  <si>
    <r>
      <t>Explanation:</t>
    </r>
    <r>
      <rPr>
        <sz val="11"/>
        <color theme="1"/>
        <rFont val="Calibri"/>
        <family val="2"/>
        <scheme val="minor"/>
      </rPr>
      <t xml:space="preserve"> As we can see, when we do a repurchase of shares, the price of the stock does NOT get affected, instead is the number of shares which are available. </t>
    </r>
  </si>
  <si>
    <t>Capital Investment</t>
  </si>
  <si>
    <t>Net Income</t>
  </si>
  <si>
    <t>Debt to Equity ratio</t>
  </si>
  <si>
    <t>Weight of Debt</t>
  </si>
  <si>
    <t>Weight of Equity</t>
  </si>
  <si>
    <t>a) Residual Dividend Policy</t>
  </si>
  <si>
    <t>Net Income to give</t>
  </si>
  <si>
    <t>DPS</t>
  </si>
  <si>
    <t>b) Dividend Yield Calculation</t>
  </si>
  <si>
    <t>Dividend Yield</t>
  </si>
  <si>
    <t>c) The firm wants to provide a 5% dividend yield, calculate the payout</t>
  </si>
  <si>
    <t>Desired Dividend Yield</t>
  </si>
  <si>
    <t>Total Dividends</t>
  </si>
  <si>
    <t>Payout</t>
  </si>
  <si>
    <t>Total Net Income</t>
  </si>
  <si>
    <t>We use the overall Net Income because they are asking us for the Payout, not the percentage that we are giving taking into account the financing of the Firm capital investment.</t>
  </si>
  <si>
    <t>Firm of Debt</t>
  </si>
  <si>
    <t>Firm of Equity</t>
  </si>
  <si>
    <t>Total Dividend</t>
  </si>
  <si>
    <t>a) The company pays 0,6€ of dividend</t>
  </si>
  <si>
    <t>b) Calculate the firms Payout if it wants to offer a 5% dividend yield</t>
  </si>
  <si>
    <t>c) Calculate the dividend yield with a fixed 30% of payout</t>
  </si>
  <si>
    <t>d) Dividend per Share to grow 10% each year, maximum of 25% payout. Which is the DPS?</t>
  </si>
  <si>
    <t>DPS0</t>
  </si>
  <si>
    <t>DPS1</t>
  </si>
  <si>
    <t>g</t>
  </si>
  <si>
    <t>Total Dividend(25%)</t>
  </si>
  <si>
    <t>DPS2</t>
  </si>
  <si>
    <r>
      <rPr>
        <b/>
        <sz val="11"/>
        <color theme="1"/>
        <rFont val="Calibri"/>
        <family val="2"/>
        <scheme val="minor"/>
      </rPr>
      <t xml:space="preserve">Explanation: </t>
    </r>
    <r>
      <rPr>
        <sz val="11"/>
        <color theme="1"/>
        <rFont val="Calibri"/>
        <family val="2"/>
        <scheme val="minor"/>
      </rPr>
      <t xml:space="preserve">We will end up choosing the 0,375 because it is the only one which fits with the strict maximum of 25% payout. This is to show us that sometimes a consistent grow can not be accomplished by the company. </t>
    </r>
  </si>
  <si>
    <t>Ex-dividend day</t>
  </si>
  <si>
    <t>Record Day</t>
  </si>
  <si>
    <t>Payment day</t>
  </si>
  <si>
    <t>b) Calculate the gross and net total dividends you will receive on May 8</t>
  </si>
  <si>
    <t>Gross Dividend</t>
  </si>
  <si>
    <t>Tax on dividends</t>
  </si>
  <si>
    <t>Total Net Dividends</t>
  </si>
  <si>
    <t>c) How much taxes you paid in total and when</t>
  </si>
  <si>
    <t>Net dividends</t>
  </si>
  <si>
    <t>Declaration of Rent</t>
  </si>
  <si>
    <t>%</t>
  </si>
  <si>
    <t>6.000 &lt; x &lt; 50.000</t>
  </si>
  <si>
    <t>Total to Pay</t>
  </si>
  <si>
    <t>On the day you receive the dividends, on May 8, you already paid the 19%, which correspond to 1.900€.</t>
  </si>
  <si>
    <t xml:space="preserve">On the day you do the declaration of rent, 21 of June, you have to pay the rest, which is 80€. </t>
  </si>
  <si>
    <t>To be paid on June 21</t>
  </si>
  <si>
    <t>In total, the taxes you have to pay are 1.980€</t>
  </si>
  <si>
    <t>Return Earnings</t>
  </si>
  <si>
    <t>Book Value of the Stock</t>
  </si>
  <si>
    <t>Number of shares</t>
  </si>
  <si>
    <t>a) How many new shares are going to be distributed? Show how Equity will change</t>
  </si>
  <si>
    <t>New Shares to be distributed</t>
  </si>
  <si>
    <t xml:space="preserve">So, as we can see the increment of shares through the stock dividend affects all the different parts of the Equity of the company. </t>
  </si>
  <si>
    <t>b) How would the account change with a 25% stock dividend</t>
  </si>
  <si>
    <t>c) Calculate the price of the share after the stock dividend in the two previous situations</t>
  </si>
  <si>
    <t>Situation 1</t>
  </si>
  <si>
    <t>Number of Shares 0</t>
  </si>
  <si>
    <t>Number of Shares 1</t>
  </si>
  <si>
    <t>P1</t>
  </si>
  <si>
    <t>Situation 2</t>
  </si>
  <si>
    <r>
      <t>Explanation:</t>
    </r>
    <r>
      <rPr>
        <sz val="11"/>
        <color theme="1"/>
        <rFont val="Calibri"/>
        <family val="2"/>
        <scheme val="minor"/>
      </rPr>
      <t xml:space="preserve"> Obviously, when more shares are in a company, the lower the value each is going to have. Remember that all this payment of dividends result in an equal value of the company if you add the dividend, it should not change the overall value. </t>
    </r>
  </si>
  <si>
    <t>Number of Stocks</t>
  </si>
  <si>
    <t>This is all in Market Value Terms</t>
  </si>
  <si>
    <t>Market Value Today</t>
  </si>
  <si>
    <t>Market Value Tomorrow</t>
  </si>
  <si>
    <t>Total Dividends Paid</t>
  </si>
  <si>
    <t xml:space="preserve">As we can see the change has been done to the cash and Equity as we pay this dividends. We need cash to pay them, which will dimish that accoun in the balance sheet. On the other side the price of the stock falls the same amount than the dividends, affecting the equity as well. </t>
  </si>
  <si>
    <t>Exercise 6</t>
  </si>
  <si>
    <t>Repurchase value</t>
  </si>
  <si>
    <t>Number of Shares bought</t>
  </si>
  <si>
    <t xml:space="preserve">Number of Shares </t>
  </si>
  <si>
    <t xml:space="preserve">As we can see the change when repurchasing shares is not done on the price of the share. Now, the damage is done in the amount of shares that the company has. As this amount is lower, less shares, more value for each share to represent the overall value of the company. </t>
  </si>
  <si>
    <t>BV of the stock</t>
  </si>
  <si>
    <t>Retained Earnings</t>
  </si>
  <si>
    <t>Total Equity</t>
  </si>
  <si>
    <t>New Stocks</t>
  </si>
  <si>
    <t>Capital Surplus per share</t>
  </si>
  <si>
    <t>Total Increase in Capital Surplus</t>
  </si>
  <si>
    <t>Money Spent</t>
  </si>
  <si>
    <t>Earnings per share</t>
  </si>
  <si>
    <t>a) Cash Dividend</t>
  </si>
  <si>
    <t>b) Repurchase of shares</t>
  </si>
  <si>
    <t>Shares repurchased</t>
  </si>
  <si>
    <t>Shareholders Wealth</t>
  </si>
  <si>
    <r>
      <t>Explanation:</t>
    </r>
    <r>
      <rPr>
        <sz val="11"/>
        <color theme="1"/>
        <rFont val="Calibri"/>
        <family val="2"/>
        <scheme val="minor"/>
      </rPr>
      <t xml:space="preserve"> The Shareholers wealth does not change if we choose the cash dividend or the repurchase of shares. </t>
    </r>
  </si>
  <si>
    <t>FCF</t>
  </si>
  <si>
    <t>Dividends</t>
  </si>
  <si>
    <t>PV of future cash flows</t>
  </si>
  <si>
    <t>Tax rate</t>
  </si>
  <si>
    <t xml:space="preserve">As it is forecast, this should be the Market Value. </t>
  </si>
  <si>
    <t>a) Price of the stock in the Market</t>
  </si>
  <si>
    <t>b) How is Jeff Miller going to achieve a zero payout policy on his own?</t>
  </si>
  <si>
    <t>Payout of cashflow</t>
  </si>
  <si>
    <t>Number of shares of Jeff</t>
  </si>
  <si>
    <t>We need this in order to know how much money will Jeff be gaining from the operation</t>
  </si>
  <si>
    <t>Total Dividends (Jeff)</t>
  </si>
  <si>
    <t>Purchase of New Shares</t>
  </si>
  <si>
    <t>Total Shares of Jeff</t>
  </si>
  <si>
    <t>Rounded up</t>
  </si>
  <si>
    <t xml:space="preserve">So, instead of receiving those dividends, Jeff buys more shares which he can own and do whatever he wants.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</si>
</sst>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44" formatCode="_-* #,##0.00\ &quot;€&quot;_-;\-* #,##0.00\ &quot;€&quot;_-;_-* &quot;-&quot;??\ &quot;€&quot;_-;_-@_-"/>
    <numFmt numFmtId="43" formatCode="_-* #,##0.00_-;\-* #,##0.00_-;_-* &quot;-&quot;??_-;_-@_-"/>
    <numFmt numFmtId="164" formatCode="_-* #,##0.00\ [$€-C0A]_-;\-* #,##0.00\ [$€-C0A]_-;_-* &quot;-&quot;??\ [$€-C0A]_-;_-@_-"/>
    <numFmt numFmtId="165" formatCode="_-* #,##0.000\ &quot;€&quot;_-;\-* #,##0.000\ &quot;€&quot;_-;_-* &quot;-&quot;??\ &quot;€&quot;_-;_-@_-"/>
    <numFmt numFmtId="166" formatCode="_-* #,##0_-;\-* #,##0_-;_-* &quot;-&quot;??_-;_-@_-"/>
    <numFmt numFmtId="167" formatCode="_-* #,##0.00\ _€_-;\-* #,##0.00\ _€_-;_-* &quot;-&quot;??\ _€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11"/>
      <name val="Calibri"/>
      <family val="2"/>
      <scheme val="minor"/>
    </font>
    <font>
      <b/>
      <u/>
      <sz val="11"/>
      <color theme="1"/>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rgb="FF0070C0"/>
        <bgColor indexed="64"/>
      </patternFill>
    </fill>
    <fill>
      <patternFill patternType="solid">
        <fgColor rgb="FF00B05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2" fillId="0" borderId="0" xfId="0" applyFont="1"/>
    <xf numFmtId="0" fontId="4" fillId="4" borderId="2" xfId="0" applyFont="1" applyFill="1" applyBorder="1"/>
    <xf numFmtId="0" fontId="3" fillId="3" borderId="1" xfId="0" applyFont="1" applyFill="1" applyBorder="1"/>
    <xf numFmtId="0" fontId="4" fillId="4" borderId="3" xfId="0" applyFont="1" applyFill="1" applyBorder="1" applyAlignment="1">
      <alignment horizontal="center"/>
    </xf>
    <xf numFmtId="0" fontId="3" fillId="3" borderId="6" xfId="0" applyFont="1" applyFill="1" applyBorder="1"/>
    <xf numFmtId="0" fontId="3" fillId="3" borderId="7" xfId="0" applyFont="1" applyFill="1" applyBorder="1"/>
    <xf numFmtId="0" fontId="0" fillId="5" borderId="8" xfId="0" applyFill="1" applyBorder="1"/>
    <xf numFmtId="0" fontId="0" fillId="2" borderId="8" xfId="0" applyFill="1" applyBorder="1"/>
    <xf numFmtId="0" fontId="3" fillId="2" borderId="9" xfId="0" applyFont="1" applyFill="1" applyBorder="1"/>
    <xf numFmtId="0" fontId="3" fillId="5" borderId="9" xfId="0" applyFont="1" applyFill="1" applyBorder="1"/>
    <xf numFmtId="6" fontId="0" fillId="0" borderId="0" xfId="0" applyNumberFormat="1"/>
    <xf numFmtId="0" fontId="0" fillId="6" borderId="0" xfId="0" applyFill="1"/>
    <xf numFmtId="6" fontId="0" fillId="6" borderId="0" xfId="0" applyNumberFormat="1" applyFill="1"/>
    <xf numFmtId="6" fontId="0" fillId="5" borderId="8" xfId="0" applyNumberFormat="1" applyFill="1" applyBorder="1"/>
    <xf numFmtId="8" fontId="0" fillId="0" borderId="0" xfId="0" applyNumberFormat="1"/>
    <xf numFmtId="8" fontId="0" fillId="5" borderId="8" xfId="0" applyNumberFormat="1" applyFill="1" applyBorder="1"/>
    <xf numFmtId="8" fontId="0" fillId="6" borderId="0" xfId="0" applyNumberFormat="1" applyFill="1"/>
    <xf numFmtId="44" fontId="4" fillId="4" borderId="3" xfId="2" applyFont="1" applyFill="1" applyBorder="1" applyAlignment="1">
      <alignment horizontal="center"/>
    </xf>
    <xf numFmtId="164" fontId="3" fillId="3" borderId="1" xfId="0" applyNumberFormat="1" applyFont="1" applyFill="1" applyBorder="1"/>
    <xf numFmtId="164" fontId="0" fillId="2" borderId="8" xfId="0" applyNumberFormat="1" applyFill="1" applyBorder="1"/>
    <xf numFmtId="164" fontId="0" fillId="5" borderId="8" xfId="0" applyNumberFormat="1" applyFill="1" applyBorder="1"/>
    <xf numFmtId="0" fontId="4" fillId="4" borderId="2" xfId="0" applyFont="1" applyFill="1" applyBorder="1" applyAlignment="1">
      <alignment horizontal="left" vertical="center"/>
    </xf>
    <xf numFmtId="164" fontId="4" fillId="4" borderId="3" xfId="0" applyNumberFormat="1" applyFont="1" applyFill="1" applyBorder="1" applyAlignment="1">
      <alignment horizontal="center" vertical="center"/>
    </xf>
    <xf numFmtId="164" fontId="3" fillId="3" borderId="7" xfId="0" applyNumberFormat="1" applyFont="1" applyFill="1" applyBorder="1"/>
    <xf numFmtId="43" fontId="0" fillId="0" borderId="0" xfId="1" applyFont="1"/>
    <xf numFmtId="9" fontId="0" fillId="6" borderId="0" xfId="0" applyNumberFormat="1" applyFill="1"/>
    <xf numFmtId="44" fontId="0" fillId="6" borderId="0" xfId="0" applyNumberFormat="1" applyFill="1"/>
    <xf numFmtId="164" fontId="0" fillId="0" borderId="0" xfId="0" applyNumberFormat="1"/>
    <xf numFmtId="9" fontId="0" fillId="0" borderId="0" xfId="0" applyNumberFormat="1"/>
    <xf numFmtId="0" fontId="2" fillId="2" borderId="0" xfId="0" applyFont="1" applyFill="1"/>
    <xf numFmtId="10" fontId="0" fillId="2" borderId="0" xfId="0" applyNumberFormat="1" applyFill="1"/>
    <xf numFmtId="0" fontId="2" fillId="5" borderId="0" xfId="0" applyFont="1" applyFill="1"/>
    <xf numFmtId="10" fontId="0" fillId="5" borderId="0" xfId="0" applyNumberFormat="1" applyFill="1"/>
    <xf numFmtId="0" fontId="0" fillId="0" borderId="0" xfId="0" applyAlignment="1">
      <alignment horizontal="center"/>
    </xf>
    <xf numFmtId="164" fontId="0" fillId="5" borderId="0" xfId="0" applyNumberFormat="1" applyFill="1"/>
    <xf numFmtId="164" fontId="0" fillId="2" borderId="0" xfId="0" applyNumberFormat="1" applyFill="1"/>
    <xf numFmtId="44" fontId="0" fillId="0" borderId="0" xfId="2" applyFont="1"/>
    <xf numFmtId="9" fontId="0" fillId="0" borderId="0" xfId="3" applyFont="1"/>
    <xf numFmtId="0" fontId="6" fillId="6" borderId="0" xfId="0" applyFont="1" applyFill="1"/>
    <xf numFmtId="44" fontId="6" fillId="6" borderId="0" xfId="2" applyFont="1" applyFill="1"/>
    <xf numFmtId="10" fontId="0" fillId="6" borderId="0" xfId="3" applyNumberFormat="1" applyFont="1" applyFill="1"/>
    <xf numFmtId="0" fontId="2" fillId="6" borderId="0" xfId="0" applyFont="1" applyFill="1"/>
    <xf numFmtId="10" fontId="2" fillId="6" borderId="0" xfId="3" applyNumberFormat="1" applyFont="1" applyFill="1"/>
    <xf numFmtId="0" fontId="0" fillId="0" borderId="0" xfId="0" applyAlignment="1">
      <alignment wrapText="1"/>
    </xf>
    <xf numFmtId="9" fontId="0" fillId="6" borderId="0" xfId="3" applyFont="1" applyFill="1"/>
    <xf numFmtId="9" fontId="2" fillId="6" borderId="0" xfId="3" applyFont="1" applyFill="1"/>
    <xf numFmtId="0" fontId="0" fillId="0" borderId="0" xfId="0" applyFont="1"/>
    <xf numFmtId="165" fontId="1" fillId="6" borderId="0" xfId="2" applyNumberFormat="1" applyFont="1" applyFill="1"/>
    <xf numFmtId="0" fontId="0" fillId="7" borderId="0" xfId="0" applyFill="1"/>
    <xf numFmtId="14" fontId="2" fillId="6" borderId="0" xfId="0" applyNumberFormat="1" applyFont="1" applyFill="1" applyAlignment="1">
      <alignment horizontal="center"/>
    </xf>
    <xf numFmtId="14" fontId="0" fillId="0" borderId="0" xfId="0" applyNumberFormat="1" applyFont="1"/>
    <xf numFmtId="164" fontId="0" fillId="6" borderId="0" xfId="0" applyNumberFormat="1" applyFill="1"/>
    <xf numFmtId="166" fontId="0" fillId="0" borderId="0" xfId="1" applyNumberFormat="1" applyFont="1"/>
    <xf numFmtId="0" fontId="0" fillId="0" borderId="0" xfId="0" applyAlignment="1">
      <alignment horizontal="right"/>
    </xf>
    <xf numFmtId="167" fontId="0" fillId="0" borderId="0" xfId="0" applyNumberFormat="1"/>
    <xf numFmtId="44" fontId="0" fillId="6" borderId="0" xfId="2" applyFont="1" applyFill="1"/>
    <xf numFmtId="0" fontId="0" fillId="8" borderId="0" xfId="0" applyFill="1"/>
    <xf numFmtId="164" fontId="0" fillId="8" borderId="0" xfId="0" applyNumberFormat="1" applyFill="1"/>
    <xf numFmtId="0" fontId="0" fillId="8" borderId="11" xfId="0" applyFill="1" applyBorder="1"/>
    <xf numFmtId="44" fontId="0" fillId="8" borderId="11" xfId="2" applyFont="1" applyFill="1" applyBorder="1"/>
    <xf numFmtId="0" fontId="0" fillId="0" borderId="0" xfId="0" applyFill="1"/>
    <xf numFmtId="0" fontId="0" fillId="6" borderId="0" xfId="0" applyFill="1" applyAlignment="1">
      <alignment wrapText="1"/>
    </xf>
    <xf numFmtId="0" fontId="0" fillId="6" borderId="11" xfId="0" applyFill="1" applyBorder="1"/>
    <xf numFmtId="44" fontId="0" fillId="6" borderId="11" xfId="2" applyFont="1" applyFill="1" applyBorder="1"/>
    <xf numFmtId="43" fontId="0" fillId="0" borderId="0" xfId="0" applyNumberFormat="1"/>
    <xf numFmtId="43" fontId="0" fillId="0" borderId="0" xfId="1" applyFont="1" applyAlignment="1">
      <alignment horizontal="right"/>
    </xf>
    <xf numFmtId="43" fontId="0" fillId="6" borderId="0" xfId="1" applyFont="1" applyFill="1"/>
    <xf numFmtId="0" fontId="7" fillId="0" borderId="0" xfId="0" applyFont="1"/>
    <xf numFmtId="164" fontId="0" fillId="7" borderId="0" xfId="0" applyNumberFormat="1" applyFill="1"/>
    <xf numFmtId="0" fontId="2" fillId="7" borderId="0" xfId="0" applyFont="1" applyFill="1"/>
    <xf numFmtId="164" fontId="2" fillId="7" borderId="0" xfId="0" applyNumberFormat="1" applyFont="1" applyFill="1"/>
    <xf numFmtId="0" fontId="0" fillId="7" borderId="11" xfId="0" applyFill="1" applyBorder="1"/>
    <xf numFmtId="164" fontId="0" fillId="7" borderId="11" xfId="0" applyNumberFormat="1" applyFill="1" applyBorder="1"/>
    <xf numFmtId="164" fontId="2" fillId="6" borderId="0" xfId="0" applyNumberFormat="1" applyFont="1" applyFill="1"/>
    <xf numFmtId="164" fontId="0" fillId="6" borderId="11" xfId="0" applyNumberFormat="1" applyFill="1" applyBorder="1"/>
    <xf numFmtId="0" fontId="0" fillId="6" borderId="0" xfId="0" applyFont="1" applyFill="1"/>
    <xf numFmtId="164" fontId="0" fillId="6" borderId="0" xfId="0" applyNumberFormat="1" applyFont="1" applyFill="1"/>
    <xf numFmtId="2" fontId="0" fillId="0" borderId="0" xfId="0" applyNumberFormat="1"/>
    <xf numFmtId="43" fontId="0" fillId="6" borderId="0" xfId="1" applyFont="1" applyFill="1" applyAlignment="1">
      <alignment horizontal="right"/>
    </xf>
    <xf numFmtId="164" fontId="4" fillId="0" borderId="0" xfId="0" applyNumberFormat="1" applyFont="1"/>
    <xf numFmtId="0" fontId="5" fillId="0" borderId="1" xfId="0" applyFont="1" applyBorder="1"/>
    <xf numFmtId="164" fontId="0" fillId="6" borderId="0" xfId="1" applyNumberFormat="1" applyFont="1" applyFill="1"/>
    <xf numFmtId="167" fontId="0" fillId="6" borderId="0" xfId="0" applyNumberFormat="1" applyFill="1"/>
    <xf numFmtId="0" fontId="2" fillId="0" borderId="0" xfId="0" applyFont="1" applyAlignment="1">
      <alignment horizontal="left" vertical="top" wrapText="1"/>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5" fillId="0" borderId="9" xfId="0" applyFont="1" applyBorder="1" applyAlignment="1">
      <alignment horizontal="left"/>
    </xf>
    <xf numFmtId="0" fontId="5" fillId="0" borderId="8" xfId="0" applyFont="1" applyBorder="1" applyAlignment="1">
      <alignment horizontal="left"/>
    </xf>
    <xf numFmtId="0" fontId="5" fillId="0" borderId="10" xfId="0" applyFont="1" applyBorder="1" applyAlignment="1">
      <alignment horizontal="left"/>
    </xf>
    <xf numFmtId="0" fontId="0" fillId="6" borderId="0" xfId="0" applyFill="1" applyAlignment="1">
      <alignment horizontal="left"/>
    </xf>
    <xf numFmtId="0" fontId="0" fillId="0" borderId="0" xfId="0" applyAlignment="1">
      <alignment horizontal="left"/>
    </xf>
    <xf numFmtId="0" fontId="5" fillId="0" borderId="9" xfId="0" applyFont="1" applyFill="1" applyBorder="1" applyAlignment="1">
      <alignment horizontal="left"/>
    </xf>
    <xf numFmtId="0" fontId="5" fillId="0" borderId="10" xfId="0" applyFont="1" applyFill="1" applyBorder="1" applyAlignment="1">
      <alignment horizontal="left"/>
    </xf>
    <xf numFmtId="0" fontId="5" fillId="0" borderId="8" xfId="0" applyFont="1" applyFill="1" applyBorder="1" applyAlignment="1">
      <alignment horizontal="left"/>
    </xf>
    <xf numFmtId="0" fontId="0" fillId="0" borderId="0" xfId="0" applyAlignment="1">
      <alignment horizontal="left" vertical="top" wrapText="1"/>
    </xf>
    <xf numFmtId="0" fontId="5" fillId="0" borderId="9" xfId="0" applyFont="1" applyBorder="1" applyAlignment="1">
      <alignment horizontal="left" vertical="top"/>
    </xf>
    <xf numFmtId="0" fontId="5" fillId="0" borderId="8" xfId="0" applyFont="1" applyBorder="1" applyAlignment="1">
      <alignment horizontal="left" vertical="top"/>
    </xf>
    <xf numFmtId="0" fontId="2" fillId="0" borderId="0" xfId="0" applyFont="1" applyAlignment="1">
      <alignment horizontal="left"/>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445A9-D044-4D28-90B3-3061BF5A56C6}">
  <dimension ref="A1:P37"/>
  <sheetViews>
    <sheetView topLeftCell="A27" workbookViewId="0">
      <selection activeCell="C36" sqref="C36"/>
    </sheetView>
  </sheetViews>
  <sheetFormatPr baseColWidth="10" defaultRowHeight="15" x14ac:dyDescent="0.25"/>
  <cols>
    <col min="1" max="1" width="20" bestFit="1" customWidth="1"/>
    <col min="2" max="2" width="14.5703125" bestFit="1" customWidth="1"/>
    <col min="4" max="4" width="15.85546875" bestFit="1" customWidth="1"/>
    <col min="5" max="5" width="14.5703125" bestFit="1" customWidth="1"/>
    <col min="7" max="7" width="18" bestFit="1" customWidth="1"/>
    <col min="8" max="8" width="14.5703125" bestFit="1" customWidth="1"/>
    <col min="10" max="10" width="14.5703125" bestFit="1" customWidth="1"/>
    <col min="11" max="11" width="15.85546875" bestFit="1" customWidth="1"/>
  </cols>
  <sheetData>
    <row r="1" spans="1:16" x14ac:dyDescent="0.25">
      <c r="A1" s="1" t="s">
        <v>0</v>
      </c>
      <c r="B1" s="26">
        <v>0.05</v>
      </c>
      <c r="C1" s="12" t="s">
        <v>14</v>
      </c>
    </row>
    <row r="2" spans="1:16" ht="15.75" thickBot="1" x14ac:dyDescent="0.3"/>
    <row r="3" spans="1:16" ht="15.75" thickBot="1" x14ac:dyDescent="0.3">
      <c r="B3" s="5" t="s">
        <v>3</v>
      </c>
      <c r="E3" s="5" t="s">
        <v>8</v>
      </c>
      <c r="H3" s="5" t="s">
        <v>3</v>
      </c>
      <c r="K3" s="5" t="s">
        <v>8</v>
      </c>
    </row>
    <row r="4" spans="1:16" ht="15.75" customHeight="1" thickBot="1" x14ac:dyDescent="0.3">
      <c r="A4" s="2" t="s">
        <v>1</v>
      </c>
      <c r="B4" s="4">
        <v>10</v>
      </c>
      <c r="D4" s="9" t="s">
        <v>4</v>
      </c>
      <c r="E4" s="8">
        <v>40</v>
      </c>
      <c r="G4" s="2" t="s">
        <v>1</v>
      </c>
      <c r="H4" s="4">
        <v>10</v>
      </c>
      <c r="J4" s="9" t="s">
        <v>4</v>
      </c>
      <c r="K4" s="8">
        <v>40</v>
      </c>
      <c r="M4" s="84" t="s">
        <v>17</v>
      </c>
      <c r="N4" s="84"/>
      <c r="O4" s="84"/>
      <c r="P4" s="84"/>
    </row>
    <row r="5" spans="1:16" ht="15.75" thickBot="1" x14ac:dyDescent="0.3">
      <c r="A5" s="85" t="s">
        <v>2</v>
      </c>
      <c r="B5" s="87">
        <v>90</v>
      </c>
      <c r="D5" s="10" t="s">
        <v>5</v>
      </c>
      <c r="E5" s="7">
        <v>50</v>
      </c>
      <c r="G5" s="85" t="s">
        <v>2</v>
      </c>
      <c r="H5" s="87">
        <v>90</v>
      </c>
      <c r="J5" s="10" t="s">
        <v>5</v>
      </c>
      <c r="K5" s="16">
        <f>100-K4-K6-K7</f>
        <v>46.5</v>
      </c>
      <c r="M5" s="84"/>
      <c r="N5" s="84"/>
      <c r="O5" s="84"/>
      <c r="P5" s="84"/>
    </row>
    <row r="6" spans="1:16" ht="15.75" thickBot="1" x14ac:dyDescent="0.3">
      <c r="A6" s="86"/>
      <c r="B6" s="88"/>
      <c r="D6" s="10" t="s">
        <v>6</v>
      </c>
      <c r="E6" s="7">
        <f>B9</f>
        <v>10</v>
      </c>
      <c r="G6" s="86"/>
      <c r="H6" s="88"/>
      <c r="J6" s="10" t="s">
        <v>13</v>
      </c>
      <c r="K6" s="14">
        <f>H13*B12</f>
        <v>3</v>
      </c>
      <c r="M6" s="84"/>
      <c r="N6" s="84"/>
      <c r="O6" s="84"/>
      <c r="P6" s="84"/>
    </row>
    <row r="7" spans="1:16" ht="15.75" thickBot="1" x14ac:dyDescent="0.3">
      <c r="A7" s="6" t="s">
        <v>7</v>
      </c>
      <c r="B7" s="3">
        <f>SUM(B4:B6)</f>
        <v>100</v>
      </c>
      <c r="D7" s="6" t="s">
        <v>7</v>
      </c>
      <c r="E7" s="6">
        <f>SUM(E4:E6)</f>
        <v>100</v>
      </c>
      <c r="G7" s="6" t="s">
        <v>7</v>
      </c>
      <c r="H7" s="3">
        <f>SUM(H4:H6)</f>
        <v>100</v>
      </c>
      <c r="J7" s="10" t="s">
        <v>6</v>
      </c>
      <c r="K7" s="7">
        <f>H9</f>
        <v>10.5</v>
      </c>
      <c r="M7" s="84"/>
      <c r="N7" s="84"/>
      <c r="O7" s="84"/>
      <c r="P7" s="84"/>
    </row>
    <row r="8" spans="1:16" ht="15.75" thickBot="1" x14ac:dyDescent="0.3">
      <c r="J8" s="6" t="s">
        <v>7</v>
      </c>
      <c r="K8" s="6">
        <f>SUM(K4:K7)</f>
        <v>100</v>
      </c>
      <c r="M8" s="84"/>
      <c r="N8" s="84"/>
      <c r="O8" s="84"/>
      <c r="P8" s="84"/>
    </row>
    <row r="9" spans="1:16" x14ac:dyDescent="0.25">
      <c r="A9" t="s">
        <v>9</v>
      </c>
      <c r="B9">
        <v>10</v>
      </c>
      <c r="G9" t="s">
        <v>9</v>
      </c>
      <c r="H9">
        <f>B9+(B1*B9)</f>
        <v>10.5</v>
      </c>
      <c r="M9" s="84"/>
      <c r="N9" s="84"/>
      <c r="O9" s="84"/>
      <c r="P9" s="84"/>
    </row>
    <row r="10" spans="1:16" x14ac:dyDescent="0.25">
      <c r="A10" t="s">
        <v>10</v>
      </c>
      <c r="B10" s="11">
        <v>1</v>
      </c>
      <c r="G10" t="s">
        <v>10</v>
      </c>
      <c r="H10" s="11">
        <v>1</v>
      </c>
      <c r="M10" s="84"/>
      <c r="N10" s="84"/>
      <c r="O10" s="84"/>
      <c r="P10" s="84"/>
    </row>
    <row r="11" spans="1:16" x14ac:dyDescent="0.25">
      <c r="A11" t="s">
        <v>11</v>
      </c>
      <c r="B11" s="11">
        <v>7</v>
      </c>
      <c r="G11" t="s">
        <v>11</v>
      </c>
      <c r="H11" s="11">
        <v>7</v>
      </c>
    </row>
    <row r="12" spans="1:16" x14ac:dyDescent="0.25">
      <c r="A12" s="12" t="s">
        <v>12</v>
      </c>
      <c r="B12" s="13">
        <f>B11-B10</f>
        <v>6</v>
      </c>
      <c r="G12" s="12" t="s">
        <v>12</v>
      </c>
      <c r="H12" s="13">
        <f>H11-H10</f>
        <v>6</v>
      </c>
    </row>
    <row r="13" spans="1:16" x14ac:dyDescent="0.25">
      <c r="A13" t="s">
        <v>16</v>
      </c>
      <c r="B13" s="11">
        <f>B9*B11</f>
        <v>70</v>
      </c>
      <c r="G13" s="12" t="s">
        <v>15</v>
      </c>
      <c r="H13" s="12">
        <f>H9-B9</f>
        <v>0.5</v>
      </c>
    </row>
    <row r="14" spans="1:16" x14ac:dyDescent="0.25">
      <c r="G14" s="12" t="s">
        <v>11</v>
      </c>
      <c r="H14" s="17">
        <f>B13/H9</f>
        <v>6.666666666666667</v>
      </c>
    </row>
    <row r="15" spans="1:16" x14ac:dyDescent="0.25">
      <c r="G15" t="s">
        <v>16</v>
      </c>
      <c r="H15" s="15">
        <f>H14*H9</f>
        <v>70</v>
      </c>
    </row>
    <row r="17" spans="1:16" x14ac:dyDescent="0.25">
      <c r="A17" s="1" t="s">
        <v>1</v>
      </c>
      <c r="B17" s="12" t="s">
        <v>22</v>
      </c>
      <c r="C17" s="12"/>
    </row>
    <row r="18" spans="1:16" ht="15.75" thickBot="1" x14ac:dyDescent="0.3"/>
    <row r="19" spans="1:16" ht="15.75" thickBot="1" x14ac:dyDescent="0.3">
      <c r="B19" s="5" t="s">
        <v>3</v>
      </c>
      <c r="E19" s="5" t="s">
        <v>8</v>
      </c>
      <c r="H19" s="5" t="s">
        <v>3</v>
      </c>
      <c r="K19" s="5" t="s">
        <v>8</v>
      </c>
      <c r="M19" s="84" t="s">
        <v>23</v>
      </c>
      <c r="N19" s="84"/>
      <c r="O19" s="84"/>
      <c r="P19" s="84"/>
    </row>
    <row r="20" spans="1:16" ht="15.75" thickBot="1" x14ac:dyDescent="0.3">
      <c r="A20" s="2" t="s">
        <v>1</v>
      </c>
      <c r="B20" s="18">
        <v>300000</v>
      </c>
      <c r="D20" s="9" t="s">
        <v>4</v>
      </c>
      <c r="E20" s="20">
        <v>0</v>
      </c>
      <c r="G20" s="2" t="s">
        <v>1</v>
      </c>
      <c r="H20" s="18">
        <v>0</v>
      </c>
      <c r="J20" s="9" t="s">
        <v>4</v>
      </c>
      <c r="K20" s="20">
        <v>0</v>
      </c>
      <c r="M20" s="84"/>
      <c r="N20" s="84"/>
      <c r="O20" s="84"/>
      <c r="P20" s="84"/>
    </row>
    <row r="21" spans="1:16" ht="15.75" thickBot="1" x14ac:dyDescent="0.3">
      <c r="A21" s="22" t="s">
        <v>2</v>
      </c>
      <c r="B21" s="23">
        <v>700000</v>
      </c>
      <c r="D21" s="10" t="s">
        <v>19</v>
      </c>
      <c r="E21" s="21">
        <v>1000000</v>
      </c>
      <c r="G21" s="22" t="s">
        <v>2</v>
      </c>
      <c r="H21" s="23">
        <v>700000</v>
      </c>
      <c r="J21" s="10" t="s">
        <v>19</v>
      </c>
      <c r="K21" s="21">
        <f>H24*H25</f>
        <v>700000</v>
      </c>
      <c r="M21" s="84"/>
      <c r="N21" s="84"/>
      <c r="O21" s="84"/>
      <c r="P21" s="84"/>
    </row>
    <row r="22" spans="1:16" ht="15.75" thickBot="1" x14ac:dyDescent="0.3">
      <c r="A22" s="6" t="s">
        <v>7</v>
      </c>
      <c r="B22" s="19">
        <f>SUM(B20:B21)</f>
        <v>1000000</v>
      </c>
      <c r="D22" s="6" t="s">
        <v>7</v>
      </c>
      <c r="E22" s="24">
        <f>SUM(E20:E21)</f>
        <v>1000000</v>
      </c>
      <c r="G22" s="6" t="s">
        <v>7</v>
      </c>
      <c r="H22" s="19">
        <f>SUM(H20:H21)</f>
        <v>700000</v>
      </c>
      <c r="J22" s="6" t="s">
        <v>7</v>
      </c>
      <c r="K22" s="24">
        <f>SUM(K20:K21)</f>
        <v>700000</v>
      </c>
      <c r="M22" s="84"/>
      <c r="N22" s="84"/>
      <c r="O22" s="84"/>
      <c r="P22" s="84"/>
    </row>
    <row r="23" spans="1:16" x14ac:dyDescent="0.25">
      <c r="M23" s="84"/>
      <c r="N23" s="84"/>
      <c r="O23" s="84"/>
      <c r="P23" s="84"/>
    </row>
    <row r="24" spans="1:16" x14ac:dyDescent="0.25">
      <c r="A24" t="s">
        <v>9</v>
      </c>
      <c r="B24" s="25">
        <v>100000</v>
      </c>
      <c r="G24" t="s">
        <v>9</v>
      </c>
      <c r="H24" s="25">
        <v>100000</v>
      </c>
      <c r="M24" s="84"/>
      <c r="N24" s="84"/>
      <c r="O24" s="84"/>
      <c r="P24" s="84"/>
    </row>
    <row r="25" spans="1:16" x14ac:dyDescent="0.25">
      <c r="A25" t="s">
        <v>20</v>
      </c>
      <c r="B25">
        <v>10</v>
      </c>
      <c r="G25" s="12" t="s">
        <v>20</v>
      </c>
      <c r="H25" s="12">
        <f>B25-H26</f>
        <v>7</v>
      </c>
      <c r="M25" s="84"/>
      <c r="N25" s="84"/>
      <c r="O25" s="84"/>
      <c r="P25" s="84"/>
    </row>
    <row r="26" spans="1:16" x14ac:dyDescent="0.25">
      <c r="G26" s="12" t="s">
        <v>21</v>
      </c>
      <c r="H26" s="12">
        <f>B20/B24</f>
        <v>3</v>
      </c>
    </row>
    <row r="28" spans="1:16" x14ac:dyDescent="0.25">
      <c r="A28" s="1" t="s">
        <v>18</v>
      </c>
      <c r="B28" s="12" t="s">
        <v>22</v>
      </c>
      <c r="C28" s="12"/>
    </row>
    <row r="29" spans="1:16" ht="15.75" thickBot="1" x14ac:dyDescent="0.3"/>
    <row r="30" spans="1:16" ht="15.75" thickBot="1" x14ac:dyDescent="0.3">
      <c r="B30" s="5" t="s">
        <v>3</v>
      </c>
      <c r="E30" s="5" t="s">
        <v>8</v>
      </c>
      <c r="H30" s="5" t="s">
        <v>3</v>
      </c>
      <c r="K30" s="5" t="s">
        <v>8</v>
      </c>
      <c r="M30" s="84" t="s">
        <v>25</v>
      </c>
      <c r="N30" s="84"/>
      <c r="O30" s="84"/>
      <c r="P30" s="84"/>
    </row>
    <row r="31" spans="1:16" ht="15.75" thickBot="1" x14ac:dyDescent="0.3">
      <c r="A31" s="2" t="s">
        <v>1</v>
      </c>
      <c r="B31" s="18">
        <v>300000</v>
      </c>
      <c r="D31" s="9" t="s">
        <v>4</v>
      </c>
      <c r="E31" s="20">
        <v>0</v>
      </c>
      <c r="G31" s="2" t="s">
        <v>1</v>
      </c>
      <c r="H31" s="18">
        <v>0</v>
      </c>
      <c r="J31" s="9" t="s">
        <v>4</v>
      </c>
      <c r="K31" s="20">
        <v>0</v>
      </c>
      <c r="M31" s="84"/>
      <c r="N31" s="84"/>
      <c r="O31" s="84"/>
      <c r="P31" s="84"/>
    </row>
    <row r="32" spans="1:16" ht="15.75" thickBot="1" x14ac:dyDescent="0.3">
      <c r="A32" s="22" t="s">
        <v>2</v>
      </c>
      <c r="B32" s="23">
        <v>700000</v>
      </c>
      <c r="D32" s="10" t="s">
        <v>19</v>
      </c>
      <c r="E32" s="21">
        <v>1000000</v>
      </c>
      <c r="G32" s="22" t="s">
        <v>2</v>
      </c>
      <c r="H32" s="23">
        <v>700000</v>
      </c>
      <c r="J32" s="10" t="s">
        <v>19</v>
      </c>
      <c r="K32" s="21">
        <f>H35*H36</f>
        <v>700000</v>
      </c>
      <c r="M32" s="84"/>
      <c r="N32" s="84"/>
      <c r="O32" s="84"/>
      <c r="P32" s="84"/>
    </row>
    <row r="33" spans="1:16" ht="15.75" thickBot="1" x14ac:dyDescent="0.3">
      <c r="A33" s="6" t="s">
        <v>7</v>
      </c>
      <c r="B33" s="19">
        <f>SUM(B31:B32)</f>
        <v>1000000</v>
      </c>
      <c r="D33" s="6" t="s">
        <v>7</v>
      </c>
      <c r="E33" s="24">
        <f>SUM(E31:E32)</f>
        <v>1000000</v>
      </c>
      <c r="G33" s="6" t="s">
        <v>7</v>
      </c>
      <c r="H33" s="19">
        <f>SUM(H31:H32)</f>
        <v>700000</v>
      </c>
      <c r="J33" s="6" t="s">
        <v>7</v>
      </c>
      <c r="K33" s="24">
        <f>SUM(K31:K32)</f>
        <v>700000</v>
      </c>
      <c r="M33" s="84"/>
      <c r="N33" s="84"/>
      <c r="O33" s="84"/>
      <c r="P33" s="84"/>
    </row>
    <row r="34" spans="1:16" x14ac:dyDescent="0.25">
      <c r="M34" s="84"/>
      <c r="N34" s="84"/>
      <c r="O34" s="84"/>
      <c r="P34" s="84"/>
    </row>
    <row r="35" spans="1:16" x14ac:dyDescent="0.25">
      <c r="A35" t="s">
        <v>9</v>
      </c>
      <c r="B35" s="25">
        <v>100000</v>
      </c>
      <c r="G35" t="s">
        <v>9</v>
      </c>
      <c r="H35" s="25">
        <f>B35-H37</f>
        <v>70000</v>
      </c>
      <c r="M35" s="84"/>
      <c r="N35" s="84"/>
      <c r="O35" s="84"/>
      <c r="P35" s="84"/>
    </row>
    <row r="36" spans="1:16" x14ac:dyDescent="0.25">
      <c r="A36" t="s">
        <v>20</v>
      </c>
      <c r="B36">
        <v>10</v>
      </c>
      <c r="G36" s="12" t="s">
        <v>20</v>
      </c>
      <c r="H36" s="12">
        <f>B36</f>
        <v>10</v>
      </c>
      <c r="M36" s="84"/>
      <c r="N36" s="84"/>
      <c r="O36" s="84"/>
      <c r="P36" s="84"/>
    </row>
    <row r="37" spans="1:16" x14ac:dyDescent="0.25">
      <c r="G37" s="12" t="s">
        <v>24</v>
      </c>
      <c r="H37" s="27">
        <f>B31/B36</f>
        <v>30000</v>
      </c>
    </row>
  </sheetData>
  <mergeCells count="7">
    <mergeCell ref="M4:P10"/>
    <mergeCell ref="M19:P25"/>
    <mergeCell ref="M30:P36"/>
    <mergeCell ref="A5:A6"/>
    <mergeCell ref="B5:B6"/>
    <mergeCell ref="G5:G6"/>
    <mergeCell ref="H5: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911FD-63F3-4285-912F-E7F637F50F41}">
  <dimension ref="A1:F19"/>
  <sheetViews>
    <sheetView workbookViewId="0">
      <selection activeCell="B16" sqref="B16"/>
    </sheetView>
  </sheetViews>
  <sheetFormatPr baseColWidth="10" defaultRowHeight="15" x14ac:dyDescent="0.25"/>
  <cols>
    <col min="1" max="1" width="17.85546875" bestFit="1" customWidth="1"/>
    <col min="2" max="4" width="14.5703125" bestFit="1" customWidth="1"/>
    <col min="5" max="5" width="15.85546875" bestFit="1" customWidth="1"/>
    <col min="6" max="6" width="14.5703125" bestFit="1" customWidth="1"/>
  </cols>
  <sheetData>
    <row r="1" spans="1:6" x14ac:dyDescent="0.25">
      <c r="A1" s="1" t="s">
        <v>26</v>
      </c>
      <c r="B1" s="28">
        <v>5000000</v>
      </c>
      <c r="C1" s="30" t="s">
        <v>42</v>
      </c>
      <c r="D1" s="36">
        <f>B1*D3</f>
        <v>1428571.4285714289</v>
      </c>
      <c r="E1" s="32" t="s">
        <v>43</v>
      </c>
      <c r="F1" s="35">
        <f>B1*F3</f>
        <v>3571428.5714285709</v>
      </c>
    </row>
    <row r="2" spans="1:6" x14ac:dyDescent="0.25">
      <c r="A2" s="1" t="s">
        <v>27</v>
      </c>
      <c r="B2" s="28">
        <v>7500000</v>
      </c>
    </row>
    <row r="3" spans="1:6" x14ac:dyDescent="0.25">
      <c r="A3" s="1" t="s">
        <v>28</v>
      </c>
      <c r="B3" s="29">
        <v>0.4</v>
      </c>
      <c r="C3" s="30" t="s">
        <v>29</v>
      </c>
      <c r="D3" s="31">
        <f>B3/(1+B3)</f>
        <v>0.28571428571428575</v>
      </c>
      <c r="E3" s="32" t="s">
        <v>30</v>
      </c>
      <c r="F3" s="33">
        <f>100%-D3</f>
        <v>0.71428571428571419</v>
      </c>
    </row>
    <row r="4" spans="1:6" x14ac:dyDescent="0.25">
      <c r="A4" s="1" t="s">
        <v>9</v>
      </c>
      <c r="B4" s="25">
        <v>2000000</v>
      </c>
    </row>
    <row r="5" spans="1:6" x14ac:dyDescent="0.25">
      <c r="A5" s="1" t="s">
        <v>11</v>
      </c>
      <c r="B5" s="28">
        <v>30</v>
      </c>
    </row>
    <row r="6" spans="1:6" ht="15.75" thickBot="1" x14ac:dyDescent="0.3"/>
    <row r="7" spans="1:6" ht="15.75" thickBot="1" x14ac:dyDescent="0.3">
      <c r="A7" s="89" t="s">
        <v>31</v>
      </c>
      <c r="B7" s="90"/>
    </row>
    <row r="8" spans="1:6" x14ac:dyDescent="0.25">
      <c r="A8" s="1" t="s">
        <v>32</v>
      </c>
      <c r="B8" s="28">
        <f>B2-F1</f>
        <v>3928571.4285714291</v>
      </c>
    </row>
    <row r="9" spans="1:6" x14ac:dyDescent="0.25">
      <c r="A9" s="39" t="s">
        <v>33</v>
      </c>
      <c r="B9" s="40">
        <f>B8/B4</f>
        <v>1.9642857142857146</v>
      </c>
    </row>
    <row r="10" spans="1:6" ht="15.75" thickBot="1" x14ac:dyDescent="0.3"/>
    <row r="11" spans="1:6" ht="15.75" thickBot="1" x14ac:dyDescent="0.3">
      <c r="A11" s="89" t="s">
        <v>34</v>
      </c>
      <c r="B11" s="90"/>
    </row>
    <row r="12" spans="1:6" x14ac:dyDescent="0.25">
      <c r="A12" s="42" t="s">
        <v>35</v>
      </c>
      <c r="B12" s="43">
        <f>B9/B5</f>
        <v>6.5476190476190493E-2</v>
      </c>
    </row>
    <row r="13" spans="1:6" ht="15.75" thickBot="1" x14ac:dyDescent="0.3"/>
    <row r="14" spans="1:6" ht="15.75" thickBot="1" x14ac:dyDescent="0.3">
      <c r="A14" s="89" t="s">
        <v>36</v>
      </c>
      <c r="B14" s="91"/>
      <c r="C14" s="91"/>
      <c r="D14" s="90"/>
    </row>
    <row r="15" spans="1:6" ht="30" x14ac:dyDescent="0.25">
      <c r="A15" s="44" t="s">
        <v>37</v>
      </c>
      <c r="B15" s="29">
        <v>0.05</v>
      </c>
    </row>
    <row r="16" spans="1:6" x14ac:dyDescent="0.25">
      <c r="A16" t="s">
        <v>33</v>
      </c>
      <c r="B16" s="28">
        <f>B15*B5</f>
        <v>1.5</v>
      </c>
    </row>
    <row r="17" spans="1:3" x14ac:dyDescent="0.25">
      <c r="A17" t="s">
        <v>38</v>
      </c>
      <c r="B17" s="37">
        <f>B16*B4</f>
        <v>3000000</v>
      </c>
    </row>
    <row r="18" spans="1:3" x14ac:dyDescent="0.25">
      <c r="A18" t="s">
        <v>40</v>
      </c>
      <c r="B18" s="28">
        <f>B2</f>
        <v>7500000</v>
      </c>
      <c r="C18" t="s">
        <v>41</v>
      </c>
    </row>
    <row r="19" spans="1:3" x14ac:dyDescent="0.25">
      <c r="A19" s="42" t="s">
        <v>39</v>
      </c>
      <c r="B19" s="46">
        <f>B17/B18</f>
        <v>0.4</v>
      </c>
    </row>
  </sheetData>
  <mergeCells count="3">
    <mergeCell ref="A7:B7"/>
    <mergeCell ref="A11:B11"/>
    <mergeCell ref="A14:D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E359B-0881-4260-BA5B-D1C2E4496994}">
  <dimension ref="A1:F31"/>
  <sheetViews>
    <sheetView topLeftCell="A16" workbookViewId="0">
      <selection activeCell="A31" sqref="A31"/>
    </sheetView>
  </sheetViews>
  <sheetFormatPr baseColWidth="10" defaultRowHeight="15" x14ac:dyDescent="0.25"/>
  <cols>
    <col min="1" max="1" width="17" style="1" bestFit="1" customWidth="1"/>
    <col min="2" max="2" width="16.7109375" bestFit="1" customWidth="1"/>
    <col min="4" max="4" width="19" bestFit="1" customWidth="1"/>
    <col min="5" max="5" width="15.5703125" bestFit="1" customWidth="1"/>
  </cols>
  <sheetData>
    <row r="1" spans="1:5" x14ac:dyDescent="0.25">
      <c r="A1" s="1" t="s">
        <v>27</v>
      </c>
      <c r="B1" s="28">
        <v>150000000</v>
      </c>
    </row>
    <row r="2" spans="1:5" x14ac:dyDescent="0.25">
      <c r="A2" s="1" t="s">
        <v>9</v>
      </c>
      <c r="B2" s="25">
        <v>100000000</v>
      </c>
    </row>
    <row r="3" spans="1:5" x14ac:dyDescent="0.25">
      <c r="A3" s="1" t="s">
        <v>33</v>
      </c>
      <c r="B3" s="28">
        <v>0.5</v>
      </c>
    </row>
    <row r="4" spans="1:5" x14ac:dyDescent="0.25">
      <c r="A4" s="1" t="s">
        <v>11</v>
      </c>
      <c r="B4" s="28">
        <v>12</v>
      </c>
    </row>
    <row r="5" spans="1:5" x14ac:dyDescent="0.25">
      <c r="A5" s="1" t="s">
        <v>44</v>
      </c>
      <c r="B5" s="28">
        <f>B2*B3</f>
        <v>50000000</v>
      </c>
    </row>
    <row r="6" spans="1:5" x14ac:dyDescent="0.25">
      <c r="A6" s="1" t="s">
        <v>39</v>
      </c>
      <c r="B6" s="38">
        <f>B5/B1</f>
        <v>0.33333333333333331</v>
      </c>
    </row>
    <row r="7" spans="1:5" ht="15.75" thickBot="1" x14ac:dyDescent="0.3"/>
    <row r="8" spans="1:5" ht="15.75" thickBot="1" x14ac:dyDescent="0.3">
      <c r="A8" s="89" t="s">
        <v>45</v>
      </c>
      <c r="B8" s="90"/>
    </row>
    <row r="9" spans="1:5" x14ac:dyDescent="0.25">
      <c r="A9" s="1" t="s">
        <v>33</v>
      </c>
      <c r="B9" s="28">
        <v>0.6</v>
      </c>
    </row>
    <row r="10" spans="1:5" x14ac:dyDescent="0.25">
      <c r="A10" s="1" t="s">
        <v>44</v>
      </c>
      <c r="B10" s="28">
        <f>B9*B2</f>
        <v>60000000</v>
      </c>
    </row>
    <row r="11" spans="1:5" x14ac:dyDescent="0.25">
      <c r="A11" s="42" t="s">
        <v>39</v>
      </c>
      <c r="B11" s="45">
        <f>B10/B1</f>
        <v>0.4</v>
      </c>
    </row>
    <row r="12" spans="1:5" ht="15.75" thickBot="1" x14ac:dyDescent="0.3"/>
    <row r="13" spans="1:5" ht="15.75" thickBot="1" x14ac:dyDescent="0.3">
      <c r="A13" s="89" t="s">
        <v>46</v>
      </c>
      <c r="B13" s="91"/>
      <c r="C13" s="91"/>
      <c r="D13" s="91"/>
      <c r="E13" s="90"/>
    </row>
    <row r="14" spans="1:5" x14ac:dyDescent="0.25">
      <c r="A14" s="1" t="s">
        <v>35</v>
      </c>
      <c r="B14" s="29">
        <v>0.05</v>
      </c>
    </row>
    <row r="15" spans="1:5" x14ac:dyDescent="0.25">
      <c r="A15" s="1" t="s">
        <v>33</v>
      </c>
      <c r="B15" s="28">
        <f>B14*B4</f>
        <v>0.60000000000000009</v>
      </c>
    </row>
    <row r="16" spans="1:5" x14ac:dyDescent="0.25">
      <c r="A16" s="42" t="s">
        <v>39</v>
      </c>
      <c r="B16" s="26">
        <f>B11</f>
        <v>0.4</v>
      </c>
    </row>
    <row r="17" spans="1:6" ht="15.75" thickBot="1" x14ac:dyDescent="0.3"/>
    <row r="18" spans="1:6" ht="15.75" thickBot="1" x14ac:dyDescent="0.3">
      <c r="A18" s="89" t="s">
        <v>47</v>
      </c>
      <c r="B18" s="91"/>
      <c r="C18" s="91"/>
      <c r="D18" s="90"/>
    </row>
    <row r="19" spans="1:6" x14ac:dyDescent="0.25">
      <c r="A19" s="1" t="s">
        <v>39</v>
      </c>
      <c r="B19" s="29">
        <v>0.3</v>
      </c>
    </row>
    <row r="20" spans="1:6" x14ac:dyDescent="0.25">
      <c r="A20" s="1" t="s">
        <v>44</v>
      </c>
      <c r="B20" s="28">
        <f>B19*B1</f>
        <v>45000000</v>
      </c>
    </row>
    <row r="21" spans="1:6" x14ac:dyDescent="0.25">
      <c r="A21" s="1" t="s">
        <v>33</v>
      </c>
      <c r="B21" s="28">
        <f>B20/B2</f>
        <v>0.45</v>
      </c>
    </row>
    <row r="22" spans="1:6" x14ac:dyDescent="0.25">
      <c r="A22" s="42" t="s">
        <v>35</v>
      </c>
      <c r="B22" s="41">
        <f>B21/B4</f>
        <v>3.7499999999999999E-2</v>
      </c>
    </row>
    <row r="23" spans="1:6" ht="15.75" thickBot="1" x14ac:dyDescent="0.3"/>
    <row r="24" spans="1:6" ht="15.75" thickBot="1" x14ac:dyDescent="0.3">
      <c r="A24" s="89" t="s">
        <v>48</v>
      </c>
      <c r="B24" s="91"/>
      <c r="C24" s="91"/>
      <c r="D24" s="91"/>
      <c r="E24" s="91"/>
      <c r="F24" s="90"/>
    </row>
    <row r="25" spans="1:6" x14ac:dyDescent="0.25">
      <c r="A25" s="1" t="s">
        <v>49</v>
      </c>
      <c r="B25" s="28">
        <f>B3</f>
        <v>0.5</v>
      </c>
      <c r="D25" t="s">
        <v>39</v>
      </c>
      <c r="E25" s="29">
        <v>0.25</v>
      </c>
    </row>
    <row r="26" spans="1:6" x14ac:dyDescent="0.25">
      <c r="A26" s="1" t="s">
        <v>51</v>
      </c>
      <c r="B26" s="29">
        <v>0.1</v>
      </c>
      <c r="D26" t="s">
        <v>52</v>
      </c>
      <c r="E26" s="28">
        <f>E25*B1</f>
        <v>37500000</v>
      </c>
    </row>
    <row r="27" spans="1:6" x14ac:dyDescent="0.25">
      <c r="A27" s="1" t="s">
        <v>50</v>
      </c>
      <c r="B27" s="28">
        <f>B25+B25*B26</f>
        <v>0.55000000000000004</v>
      </c>
      <c r="D27" s="42" t="s">
        <v>53</v>
      </c>
      <c r="E27" s="48">
        <f>E26/B2</f>
        <v>0.375</v>
      </c>
    </row>
    <row r="28" spans="1:6" x14ac:dyDescent="0.25">
      <c r="A28" s="1" t="s">
        <v>44</v>
      </c>
      <c r="B28" s="28">
        <f>B27*B2</f>
        <v>55000000.000000007</v>
      </c>
    </row>
    <row r="29" spans="1:6" x14ac:dyDescent="0.25">
      <c r="A29" s="42" t="s">
        <v>39</v>
      </c>
      <c r="B29" s="41">
        <f>B28/B1</f>
        <v>0.3666666666666667</v>
      </c>
    </row>
    <row r="31" spans="1:6" x14ac:dyDescent="0.25">
      <c r="A31" s="47" t="s">
        <v>54</v>
      </c>
    </row>
  </sheetData>
  <mergeCells count="4">
    <mergeCell ref="A8:B8"/>
    <mergeCell ref="A13:E13"/>
    <mergeCell ref="A18:D18"/>
    <mergeCell ref="A24:F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1695C-E3FE-4ECE-B688-9AA93709AA54}">
  <dimension ref="A1:J22"/>
  <sheetViews>
    <sheetView workbookViewId="0">
      <selection activeCell="D10" sqref="D10"/>
    </sheetView>
  </sheetViews>
  <sheetFormatPr baseColWidth="10" defaultRowHeight="15" x14ac:dyDescent="0.25"/>
  <cols>
    <col min="1" max="1" width="18.5703125" bestFit="1" customWidth="1"/>
    <col min="2" max="2" width="12" bestFit="1" customWidth="1"/>
    <col min="6" max="6" width="15.140625" bestFit="1" customWidth="1"/>
    <col min="10" max="10" width="12.42578125" bestFit="1" customWidth="1"/>
  </cols>
  <sheetData>
    <row r="1" spans="1:10" x14ac:dyDescent="0.25">
      <c r="A1" s="1" t="s">
        <v>33</v>
      </c>
      <c r="B1" s="28">
        <v>0.5</v>
      </c>
    </row>
    <row r="2" spans="1:10" x14ac:dyDescent="0.25">
      <c r="F2" s="51" t="s">
        <v>55</v>
      </c>
      <c r="G2" s="51"/>
      <c r="H2" s="47" t="s">
        <v>56</v>
      </c>
      <c r="I2" s="47"/>
      <c r="J2" s="47" t="s">
        <v>57</v>
      </c>
    </row>
    <row r="3" spans="1:10" x14ac:dyDescent="0.25">
      <c r="F3" s="50">
        <v>43957</v>
      </c>
      <c r="G3" s="42"/>
      <c r="H3" s="50">
        <v>43958</v>
      </c>
      <c r="I3" s="42"/>
      <c r="J3" s="50">
        <v>43959</v>
      </c>
    </row>
    <row r="4" spans="1:10" x14ac:dyDescent="0.25">
      <c r="F4" s="49"/>
      <c r="G4" s="49"/>
      <c r="H4" s="49"/>
      <c r="I4" s="49"/>
      <c r="J4" s="49"/>
    </row>
    <row r="5" spans="1:10" x14ac:dyDescent="0.25">
      <c r="H5" s="28">
        <v>0</v>
      </c>
      <c r="J5" s="28">
        <f>B1</f>
        <v>0.5</v>
      </c>
    </row>
    <row r="6" spans="1:10" ht="15.75" thickBot="1" x14ac:dyDescent="0.3"/>
    <row r="7" spans="1:10" ht="15.75" thickBot="1" x14ac:dyDescent="0.3">
      <c r="A7" s="89" t="s">
        <v>58</v>
      </c>
      <c r="B7" s="91"/>
      <c r="C7" s="91"/>
      <c r="D7" s="91"/>
      <c r="E7" s="91"/>
      <c r="F7" s="90"/>
    </row>
    <row r="8" spans="1:10" x14ac:dyDescent="0.25">
      <c r="A8" t="s">
        <v>9</v>
      </c>
      <c r="B8" s="25">
        <v>20000</v>
      </c>
    </row>
    <row r="9" spans="1:10" x14ac:dyDescent="0.25">
      <c r="A9" t="s">
        <v>59</v>
      </c>
      <c r="B9" s="28">
        <f>B8*B1</f>
        <v>10000</v>
      </c>
    </row>
    <row r="10" spans="1:10" x14ac:dyDescent="0.25">
      <c r="A10" s="12" t="s">
        <v>60</v>
      </c>
      <c r="B10" s="26">
        <v>0.19</v>
      </c>
    </row>
    <row r="11" spans="1:10" x14ac:dyDescent="0.25">
      <c r="A11" s="12" t="s">
        <v>61</v>
      </c>
      <c r="B11" s="52">
        <f>B9-B10*B9</f>
        <v>8100</v>
      </c>
    </row>
    <row r="12" spans="1:10" ht="15.75" thickBot="1" x14ac:dyDescent="0.3"/>
    <row r="13" spans="1:10" ht="15.75" thickBot="1" x14ac:dyDescent="0.3">
      <c r="A13" s="89" t="s">
        <v>62</v>
      </c>
      <c r="B13" s="91"/>
      <c r="C13" s="90"/>
    </row>
    <row r="14" spans="1:10" x14ac:dyDescent="0.25">
      <c r="A14" s="12" t="s">
        <v>63</v>
      </c>
      <c r="B14" s="52">
        <f>B9*B10</f>
        <v>1900</v>
      </c>
      <c r="D14" s="12" t="s">
        <v>67</v>
      </c>
      <c r="E14" s="56">
        <f>B16*A16+B17*(B9-A16)</f>
        <v>1980</v>
      </c>
      <c r="G14" s="92" t="s">
        <v>70</v>
      </c>
      <c r="H14" s="92"/>
      <c r="I14" s="27">
        <f>E14-B14</f>
        <v>80</v>
      </c>
    </row>
    <row r="15" spans="1:10" x14ac:dyDescent="0.25">
      <c r="A15" s="1" t="s">
        <v>64</v>
      </c>
      <c r="B15" s="34" t="s">
        <v>65</v>
      </c>
    </row>
    <row r="16" spans="1:10" x14ac:dyDescent="0.25">
      <c r="A16" s="53">
        <v>6000</v>
      </c>
      <c r="B16" s="29">
        <v>0.19</v>
      </c>
    </row>
    <row r="17" spans="1:7" x14ac:dyDescent="0.25">
      <c r="A17" s="54" t="s">
        <v>66</v>
      </c>
      <c r="B17" s="29">
        <v>0.21</v>
      </c>
    </row>
    <row r="18" spans="1:7" x14ac:dyDescent="0.25">
      <c r="A18" s="53">
        <v>50000</v>
      </c>
      <c r="B18" s="29">
        <v>0.23</v>
      </c>
    </row>
    <row r="20" spans="1:7" x14ac:dyDescent="0.25">
      <c r="A20" s="92" t="s">
        <v>68</v>
      </c>
      <c r="B20" s="92"/>
      <c r="C20" s="92"/>
      <c r="D20" s="92"/>
      <c r="E20" s="92"/>
      <c r="F20" s="92"/>
      <c r="G20" s="92"/>
    </row>
    <row r="21" spans="1:7" x14ac:dyDescent="0.25">
      <c r="A21" s="92" t="s">
        <v>69</v>
      </c>
      <c r="B21" s="92"/>
      <c r="C21" s="92"/>
      <c r="D21" s="92"/>
      <c r="E21" s="92"/>
      <c r="F21" s="92"/>
      <c r="G21" s="92"/>
    </row>
    <row r="22" spans="1:7" x14ac:dyDescent="0.25">
      <c r="A22" s="92" t="s">
        <v>71</v>
      </c>
      <c r="B22" s="92"/>
      <c r="C22" s="92"/>
      <c r="D22" s="92"/>
      <c r="E22" s="92"/>
      <c r="F22" s="92"/>
      <c r="G22" s="92"/>
    </row>
  </sheetData>
  <mergeCells count="6">
    <mergeCell ref="A22:G22"/>
    <mergeCell ref="A7:F7"/>
    <mergeCell ref="A13:C13"/>
    <mergeCell ref="G14:H14"/>
    <mergeCell ref="A20:G20"/>
    <mergeCell ref="A21:G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C643A-BE1F-4956-B72D-2CE5FF4383A9}">
  <dimension ref="A1:O30"/>
  <sheetViews>
    <sheetView topLeftCell="A13" workbookViewId="0">
      <selection activeCell="E27" sqref="E27"/>
    </sheetView>
  </sheetViews>
  <sheetFormatPr baseColWidth="10" defaultRowHeight="15" x14ac:dyDescent="0.25"/>
  <cols>
    <col min="1" max="1" width="18.42578125" bestFit="1" customWidth="1"/>
    <col min="2" max="2" width="13" bestFit="1" customWidth="1"/>
    <col min="4" max="4" width="14.85546875" bestFit="1" customWidth="1"/>
    <col min="5" max="5" width="13" bestFit="1" customWidth="1"/>
    <col min="6" max="6" width="10.5703125" bestFit="1" customWidth="1"/>
  </cols>
  <sheetData>
    <row r="1" spans="1:15" x14ac:dyDescent="0.25">
      <c r="A1" s="57" t="s">
        <v>6</v>
      </c>
      <c r="B1" s="58">
        <v>30000</v>
      </c>
      <c r="D1" s="93" t="s">
        <v>73</v>
      </c>
      <c r="E1" s="93"/>
      <c r="F1" s="28">
        <v>1</v>
      </c>
    </row>
    <row r="2" spans="1:15" x14ac:dyDescent="0.25">
      <c r="A2" s="57" t="s">
        <v>12</v>
      </c>
      <c r="B2" s="58">
        <v>185000</v>
      </c>
      <c r="D2" s="93" t="s">
        <v>74</v>
      </c>
      <c r="E2" s="93"/>
      <c r="F2" s="25">
        <f>B1/F1</f>
        <v>30000</v>
      </c>
    </row>
    <row r="3" spans="1:15" ht="15.75" thickBot="1" x14ac:dyDescent="0.3">
      <c r="A3" s="59" t="s">
        <v>72</v>
      </c>
      <c r="B3" s="60">
        <v>627500</v>
      </c>
    </row>
    <row r="4" spans="1:15" ht="15.75" thickTop="1" x14ac:dyDescent="0.25">
      <c r="A4" s="57" t="s">
        <v>7</v>
      </c>
      <c r="B4" s="58">
        <f>SUM(B1:B3)</f>
        <v>842500</v>
      </c>
    </row>
    <row r="5" spans="1:15" ht="15.75" thickBot="1" x14ac:dyDescent="0.3"/>
    <row r="6" spans="1:15" ht="15.75" thickBot="1" x14ac:dyDescent="0.3">
      <c r="A6" s="94" t="s">
        <v>75</v>
      </c>
      <c r="B6" s="95"/>
      <c r="C6" s="95"/>
      <c r="D6" s="95"/>
      <c r="E6" s="95"/>
      <c r="F6" s="96"/>
    </row>
    <row r="7" spans="1:15" x14ac:dyDescent="0.25">
      <c r="A7" s="61" t="s">
        <v>11</v>
      </c>
      <c r="B7" s="28">
        <v>37</v>
      </c>
    </row>
    <row r="8" spans="1:15" x14ac:dyDescent="0.25">
      <c r="A8" t="s">
        <v>0</v>
      </c>
      <c r="B8" s="29">
        <v>0.1</v>
      </c>
      <c r="D8" s="12" t="s">
        <v>6</v>
      </c>
      <c r="E8" s="52">
        <f>B10*F1</f>
        <v>33000</v>
      </c>
      <c r="G8" s="97" t="s">
        <v>77</v>
      </c>
      <c r="H8" s="97"/>
      <c r="I8" s="97"/>
      <c r="J8" s="97"/>
      <c r="K8" s="97"/>
      <c r="L8" s="97"/>
      <c r="M8" s="97"/>
      <c r="N8" s="97"/>
      <c r="O8" s="97"/>
    </row>
    <row r="9" spans="1:15" ht="30" x14ac:dyDescent="0.25">
      <c r="A9" s="62" t="s">
        <v>76</v>
      </c>
      <c r="B9" s="67">
        <f>B8*F2</f>
        <v>3000</v>
      </c>
      <c r="D9" s="12" t="s">
        <v>12</v>
      </c>
      <c r="E9" s="52">
        <f>B9*B11+B2</f>
        <v>293000</v>
      </c>
      <c r="G9" s="97"/>
      <c r="H9" s="97"/>
      <c r="I9" s="97"/>
      <c r="J9" s="97"/>
      <c r="K9" s="97"/>
      <c r="L9" s="97"/>
      <c r="M9" s="97"/>
      <c r="N9" s="97"/>
      <c r="O9" s="97"/>
    </row>
    <row r="10" spans="1:15" ht="15.75" thickBot="1" x14ac:dyDescent="0.3">
      <c r="A10" t="s">
        <v>9</v>
      </c>
      <c r="B10" s="25">
        <f>B9+F2</f>
        <v>33000</v>
      </c>
      <c r="D10" s="63" t="s">
        <v>72</v>
      </c>
      <c r="E10" s="64">
        <f>B4-E8-E9</f>
        <v>516500</v>
      </c>
    </row>
    <row r="11" spans="1:15" ht="15.75" thickTop="1" x14ac:dyDescent="0.25">
      <c r="A11" t="s">
        <v>12</v>
      </c>
      <c r="B11" s="28">
        <f>B7-F1</f>
        <v>36</v>
      </c>
      <c r="D11" s="12" t="s">
        <v>7</v>
      </c>
      <c r="E11" s="52">
        <f>SUM(E8:E10)</f>
        <v>842500</v>
      </c>
    </row>
    <row r="12" spans="1:15" ht="15.75" thickBot="1" x14ac:dyDescent="0.3"/>
    <row r="13" spans="1:15" ht="15.75" thickBot="1" x14ac:dyDescent="0.3">
      <c r="A13" s="89" t="s">
        <v>78</v>
      </c>
      <c r="B13" s="91"/>
      <c r="C13" s="91"/>
      <c r="D13" s="90"/>
    </row>
    <row r="14" spans="1:15" x14ac:dyDescent="0.25">
      <c r="A14" t="s">
        <v>0</v>
      </c>
      <c r="B14" s="29">
        <v>0.25</v>
      </c>
    </row>
    <row r="15" spans="1:15" ht="30" customHeight="1" x14ac:dyDescent="0.25">
      <c r="A15" s="62" t="s">
        <v>76</v>
      </c>
      <c r="B15" s="55">
        <f>B14*F2</f>
        <v>7500</v>
      </c>
      <c r="D15" s="12" t="s">
        <v>6</v>
      </c>
      <c r="E15" s="52">
        <f>B16*F1</f>
        <v>37500</v>
      </c>
    </row>
    <row r="16" spans="1:15" x14ac:dyDescent="0.25">
      <c r="A16" t="s">
        <v>9</v>
      </c>
      <c r="B16" s="55">
        <f>B15+F2</f>
        <v>37500</v>
      </c>
      <c r="D16" s="12" t="s">
        <v>12</v>
      </c>
      <c r="E16" s="52">
        <f>B2+B15*B11</f>
        <v>455000</v>
      </c>
    </row>
    <row r="17" spans="1:15" ht="15.75" thickBot="1" x14ac:dyDescent="0.3">
      <c r="B17" s="28"/>
      <c r="D17" s="63" t="s">
        <v>72</v>
      </c>
      <c r="E17" s="64">
        <f>B4-E16-E15</f>
        <v>350000</v>
      </c>
    </row>
    <row r="18" spans="1:15" ht="15.75" thickTop="1" x14ac:dyDescent="0.25">
      <c r="D18" s="12" t="s">
        <v>7</v>
      </c>
      <c r="E18" s="52">
        <f>SUM(E15:E17)</f>
        <v>842500</v>
      </c>
    </row>
    <row r="19" spans="1:15" ht="15.75" thickBot="1" x14ac:dyDescent="0.3"/>
    <row r="20" spans="1:15" ht="15.75" thickBot="1" x14ac:dyDescent="0.3">
      <c r="A20" s="89" t="s">
        <v>79</v>
      </c>
      <c r="B20" s="91"/>
      <c r="C20" s="91"/>
      <c r="D20" s="91"/>
      <c r="E20" s="91"/>
      <c r="F20" s="90"/>
    </row>
    <row r="21" spans="1:15" x14ac:dyDescent="0.25">
      <c r="A21" s="68" t="s">
        <v>80</v>
      </c>
    </row>
    <row r="22" spans="1:15" x14ac:dyDescent="0.25">
      <c r="A22" t="str">
        <f>A8</f>
        <v>Stock Dividend</v>
      </c>
      <c r="B22" s="38">
        <f>B8</f>
        <v>0.1</v>
      </c>
      <c r="D22" s="12" t="s">
        <v>83</v>
      </c>
      <c r="E22" s="52">
        <f>(B23*B24)/B25</f>
        <v>33.636363636363633</v>
      </c>
      <c r="G22" s="84" t="s">
        <v>85</v>
      </c>
      <c r="H22" s="84"/>
      <c r="I22" s="84"/>
      <c r="J22" s="84"/>
      <c r="K22" s="84"/>
      <c r="L22" s="84"/>
      <c r="M22" s="84"/>
      <c r="N22" s="84"/>
      <c r="O22" s="84"/>
    </row>
    <row r="23" spans="1:15" x14ac:dyDescent="0.25">
      <c r="A23" t="s">
        <v>11</v>
      </c>
      <c r="B23" s="28">
        <f>B7</f>
        <v>37</v>
      </c>
      <c r="G23" s="84"/>
      <c r="H23" s="84"/>
      <c r="I23" s="84"/>
      <c r="J23" s="84"/>
      <c r="K23" s="84"/>
      <c r="L23" s="84"/>
      <c r="M23" s="84"/>
      <c r="N23" s="84"/>
      <c r="O23" s="84"/>
    </row>
    <row r="24" spans="1:15" x14ac:dyDescent="0.25">
      <c r="A24" t="s">
        <v>81</v>
      </c>
      <c r="B24" s="65">
        <f>F2</f>
        <v>30000</v>
      </c>
      <c r="G24" s="84"/>
      <c r="H24" s="84"/>
      <c r="I24" s="84"/>
      <c r="J24" s="84"/>
      <c r="K24" s="84"/>
      <c r="L24" s="84"/>
      <c r="M24" s="84"/>
      <c r="N24" s="84"/>
      <c r="O24" s="84"/>
    </row>
    <row r="25" spans="1:15" x14ac:dyDescent="0.25">
      <c r="A25" t="s">
        <v>82</v>
      </c>
      <c r="B25" s="66">
        <f>B10</f>
        <v>33000</v>
      </c>
      <c r="G25" s="84"/>
      <c r="H25" s="84"/>
      <c r="I25" s="84"/>
      <c r="J25" s="84"/>
      <c r="K25" s="84"/>
      <c r="L25" s="84"/>
      <c r="M25" s="84"/>
      <c r="N25" s="84"/>
      <c r="O25" s="84"/>
    </row>
    <row r="26" spans="1:15" x14ac:dyDescent="0.25">
      <c r="A26" s="68" t="s">
        <v>84</v>
      </c>
      <c r="G26" s="84"/>
      <c r="H26" s="84"/>
      <c r="I26" s="84"/>
      <c r="J26" s="84"/>
      <c r="K26" s="84"/>
      <c r="L26" s="84"/>
      <c r="M26" s="84"/>
      <c r="N26" s="84"/>
      <c r="O26" s="84"/>
    </row>
    <row r="27" spans="1:15" x14ac:dyDescent="0.25">
      <c r="A27" t="str">
        <f>A22</f>
        <v>Stock Dividend</v>
      </c>
      <c r="B27" s="29">
        <f>B14</f>
        <v>0.25</v>
      </c>
      <c r="D27" s="12" t="s">
        <v>83</v>
      </c>
      <c r="E27" s="52">
        <f>(B28*B29)/B30</f>
        <v>29.6</v>
      </c>
      <c r="G27" s="84"/>
      <c r="H27" s="84"/>
      <c r="I27" s="84"/>
      <c r="J27" s="84"/>
      <c r="K27" s="84"/>
      <c r="L27" s="84"/>
      <c r="M27" s="84"/>
      <c r="N27" s="84"/>
      <c r="O27" s="84"/>
    </row>
    <row r="28" spans="1:15" x14ac:dyDescent="0.25">
      <c r="A28" t="s">
        <v>11</v>
      </c>
      <c r="B28" s="28">
        <f>B23</f>
        <v>37</v>
      </c>
      <c r="G28" s="84"/>
      <c r="H28" s="84"/>
      <c r="I28" s="84"/>
      <c r="J28" s="84"/>
      <c r="K28" s="84"/>
      <c r="L28" s="84"/>
      <c r="M28" s="84"/>
      <c r="N28" s="84"/>
      <c r="O28" s="84"/>
    </row>
    <row r="29" spans="1:15" x14ac:dyDescent="0.25">
      <c r="A29" t="s">
        <v>81</v>
      </c>
      <c r="B29" s="65">
        <f>B24</f>
        <v>30000</v>
      </c>
      <c r="G29" s="84"/>
      <c r="H29" s="84"/>
      <c r="I29" s="84"/>
      <c r="J29" s="84"/>
      <c r="K29" s="84"/>
      <c r="L29" s="84"/>
      <c r="M29" s="84"/>
      <c r="N29" s="84"/>
      <c r="O29" s="84"/>
    </row>
    <row r="30" spans="1:15" x14ac:dyDescent="0.25">
      <c r="A30" t="s">
        <v>82</v>
      </c>
      <c r="B30" s="55">
        <f>B16</f>
        <v>37500</v>
      </c>
      <c r="G30" s="84"/>
      <c r="H30" s="84"/>
      <c r="I30" s="84"/>
      <c r="J30" s="84"/>
      <c r="K30" s="84"/>
      <c r="L30" s="84"/>
      <c r="M30" s="84"/>
      <c r="N30" s="84"/>
      <c r="O30" s="84"/>
    </row>
  </sheetData>
  <mergeCells count="7">
    <mergeCell ref="A20:F20"/>
    <mergeCell ref="G22:O30"/>
    <mergeCell ref="D1:E1"/>
    <mergeCell ref="D2:E2"/>
    <mergeCell ref="A6:F6"/>
    <mergeCell ref="G8:O9"/>
    <mergeCell ref="A13:D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3DAB-F7E0-4123-8EFC-E4784531ACF5}">
  <dimension ref="A1:K18"/>
  <sheetViews>
    <sheetView topLeftCell="A4" workbookViewId="0">
      <selection activeCell="B14" sqref="B14"/>
    </sheetView>
  </sheetViews>
  <sheetFormatPr baseColWidth="10" defaultRowHeight="15" x14ac:dyDescent="0.25"/>
  <cols>
    <col min="1" max="1" width="23.85546875" bestFit="1" customWidth="1"/>
    <col min="2" max="2" width="12.5703125" bestFit="1" customWidth="1"/>
    <col min="5" max="5" width="13" bestFit="1" customWidth="1"/>
    <col min="7" max="7" width="13" bestFit="1" customWidth="1"/>
  </cols>
  <sheetData>
    <row r="1" spans="1:11" x14ac:dyDescent="0.25">
      <c r="A1" s="1" t="s">
        <v>86</v>
      </c>
      <c r="B1" s="25">
        <v>12000</v>
      </c>
    </row>
    <row r="2" spans="1:11" x14ac:dyDescent="0.25">
      <c r="A2" s="1" t="s">
        <v>33</v>
      </c>
      <c r="B2" s="28">
        <v>1.9</v>
      </c>
      <c r="D2" s="49" t="s">
        <v>1</v>
      </c>
      <c r="E2" s="69">
        <v>55000</v>
      </c>
      <c r="F2" s="49" t="s">
        <v>19</v>
      </c>
      <c r="G2" s="69">
        <v>465000</v>
      </c>
      <c r="H2" t="s">
        <v>87</v>
      </c>
    </row>
    <row r="3" spans="1:11" ht="15.75" thickBot="1" x14ac:dyDescent="0.3">
      <c r="A3" s="42" t="s">
        <v>88</v>
      </c>
      <c r="B3" s="74">
        <f>G2/B1</f>
        <v>38.75</v>
      </c>
      <c r="D3" s="72" t="s">
        <v>2</v>
      </c>
      <c r="E3" s="73">
        <v>410000</v>
      </c>
      <c r="F3" s="72"/>
      <c r="G3" s="72"/>
    </row>
    <row r="4" spans="1:11" ht="15.75" thickTop="1" x14ac:dyDescent="0.25">
      <c r="A4" s="42" t="s">
        <v>89</v>
      </c>
      <c r="B4" s="74">
        <f>B3-B2</f>
        <v>36.85</v>
      </c>
      <c r="D4" s="70" t="s">
        <v>7</v>
      </c>
      <c r="E4" s="71">
        <f>SUM(E2:E3)</f>
        <v>465000</v>
      </c>
      <c r="F4" s="70" t="s">
        <v>7</v>
      </c>
      <c r="G4" s="71">
        <f>SUM(G2:G3)</f>
        <v>465000</v>
      </c>
    </row>
    <row r="5" spans="1:11" x14ac:dyDescent="0.25">
      <c r="A5" t="s">
        <v>90</v>
      </c>
      <c r="B5" s="28">
        <f>B2*B1</f>
        <v>22800</v>
      </c>
    </row>
    <row r="6" spans="1:11" x14ac:dyDescent="0.25">
      <c r="D6" s="42" t="s">
        <v>1</v>
      </c>
      <c r="E6" s="74">
        <f>E2-B5</f>
        <v>32200</v>
      </c>
      <c r="F6" s="42" t="s">
        <v>19</v>
      </c>
      <c r="G6" s="74">
        <f>B1*B4</f>
        <v>442200</v>
      </c>
    </row>
    <row r="7" spans="1:11" ht="15.75" thickBot="1" x14ac:dyDescent="0.3">
      <c r="D7" s="63" t="s">
        <v>2</v>
      </c>
      <c r="E7" s="75">
        <v>410000</v>
      </c>
      <c r="F7" s="63"/>
      <c r="G7" s="63"/>
    </row>
    <row r="8" spans="1:11" ht="15.75" thickTop="1" x14ac:dyDescent="0.25">
      <c r="D8" s="76" t="s">
        <v>7</v>
      </c>
      <c r="E8" s="77">
        <f>SUM(E6:E7)</f>
        <v>442200</v>
      </c>
      <c r="F8" s="76" t="s">
        <v>7</v>
      </c>
      <c r="G8" s="77">
        <f>SUM(G6:G7)</f>
        <v>442200</v>
      </c>
    </row>
    <row r="10" spans="1:11" ht="35.25" customHeight="1" x14ac:dyDescent="0.25">
      <c r="A10" s="97" t="s">
        <v>91</v>
      </c>
      <c r="B10" s="97"/>
      <c r="C10" s="97"/>
      <c r="D10" s="97"/>
      <c r="E10" s="97"/>
      <c r="F10" s="97"/>
      <c r="G10" s="97"/>
      <c r="H10" s="97"/>
      <c r="I10" s="97"/>
      <c r="J10" s="97"/>
      <c r="K10" s="97"/>
    </row>
    <row r="12" spans="1:11" x14ac:dyDescent="0.25">
      <c r="A12" s="68" t="s">
        <v>92</v>
      </c>
    </row>
    <row r="13" spans="1:11" x14ac:dyDescent="0.25">
      <c r="A13" t="s">
        <v>93</v>
      </c>
      <c r="B13" s="28">
        <v>22800</v>
      </c>
      <c r="D13" s="42" t="s">
        <v>1</v>
      </c>
      <c r="E13" s="74">
        <f>E2-B13</f>
        <v>32200</v>
      </c>
      <c r="F13" s="42" t="s">
        <v>19</v>
      </c>
      <c r="G13" s="74">
        <f>B16*B14</f>
        <v>442200</v>
      </c>
    </row>
    <row r="14" spans="1:11" ht="15.75" thickBot="1" x14ac:dyDescent="0.3">
      <c r="A14" t="s">
        <v>11</v>
      </c>
      <c r="B14" s="28">
        <f>B3</f>
        <v>38.75</v>
      </c>
      <c r="D14" s="63" t="s">
        <v>2</v>
      </c>
      <c r="E14" s="75">
        <v>410000</v>
      </c>
      <c r="F14" s="63"/>
      <c r="G14" s="63"/>
    </row>
    <row r="15" spans="1:11" ht="15.75" thickTop="1" x14ac:dyDescent="0.25">
      <c r="A15" t="s">
        <v>94</v>
      </c>
      <c r="B15" s="78">
        <f>B13/B14</f>
        <v>588.38709677419354</v>
      </c>
      <c r="D15" s="76" t="s">
        <v>7</v>
      </c>
      <c r="E15" s="77">
        <f>SUM(E13:E14)</f>
        <v>442200</v>
      </c>
      <c r="F15" s="76" t="s">
        <v>7</v>
      </c>
      <c r="G15" s="77">
        <f>SUM(G13:G14)</f>
        <v>442200</v>
      </c>
    </row>
    <row r="16" spans="1:11" x14ac:dyDescent="0.25">
      <c r="A16" s="12" t="s">
        <v>95</v>
      </c>
      <c r="B16" s="79">
        <f>B1-B15</f>
        <v>11411.612903225807</v>
      </c>
    </row>
    <row r="18" spans="1:11" ht="34.5" customHeight="1" x14ac:dyDescent="0.25">
      <c r="A18" s="97" t="s">
        <v>96</v>
      </c>
      <c r="B18" s="97"/>
      <c r="C18" s="97"/>
      <c r="D18" s="97"/>
      <c r="E18" s="97"/>
      <c r="F18" s="97"/>
      <c r="G18" s="97"/>
      <c r="H18" s="97"/>
      <c r="I18" s="97"/>
      <c r="J18" s="97"/>
      <c r="K18" s="97"/>
    </row>
  </sheetData>
  <mergeCells count="2">
    <mergeCell ref="A10:K10"/>
    <mergeCell ref="A18:K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2F40F-A48A-46D7-AE46-29EEFBC06B89}">
  <dimension ref="A1:H7"/>
  <sheetViews>
    <sheetView workbookViewId="0">
      <selection activeCell="H4" sqref="H4"/>
    </sheetView>
  </sheetViews>
  <sheetFormatPr baseColWidth="10" defaultRowHeight="15" x14ac:dyDescent="0.25"/>
  <cols>
    <col min="1" max="1" width="23.140625" bestFit="1" customWidth="1"/>
    <col min="2" max="2" width="14.5703125" bestFit="1" customWidth="1"/>
    <col min="4" max="4" width="17" bestFit="1" customWidth="1"/>
    <col min="5" max="5" width="14.5703125" bestFit="1" customWidth="1"/>
    <col min="7" max="7" width="17" bestFit="1" customWidth="1"/>
    <col min="8" max="8" width="14.5703125" bestFit="1" customWidth="1"/>
  </cols>
  <sheetData>
    <row r="1" spans="1:8" x14ac:dyDescent="0.25">
      <c r="A1" t="s">
        <v>0</v>
      </c>
      <c r="B1" s="29">
        <v>0.15</v>
      </c>
    </row>
    <row r="2" spans="1:8" x14ac:dyDescent="0.25">
      <c r="A2" t="s">
        <v>11</v>
      </c>
      <c r="B2" s="28">
        <v>45</v>
      </c>
      <c r="D2" s="49" t="s">
        <v>6</v>
      </c>
      <c r="E2" s="69">
        <v>410000</v>
      </c>
      <c r="G2" s="12" t="s">
        <v>6</v>
      </c>
      <c r="H2" s="52">
        <f>(B4+B5)*B3</f>
        <v>471500</v>
      </c>
    </row>
    <row r="3" spans="1:8" x14ac:dyDescent="0.25">
      <c r="A3" t="s">
        <v>97</v>
      </c>
      <c r="B3" s="80">
        <v>1</v>
      </c>
      <c r="D3" s="49" t="s">
        <v>12</v>
      </c>
      <c r="E3" s="69">
        <v>2150000</v>
      </c>
      <c r="G3" s="12" t="s">
        <v>12</v>
      </c>
      <c r="H3" s="52">
        <f>E3+B7</f>
        <v>4856000</v>
      </c>
    </row>
    <row r="4" spans="1:8" ht="15.75" thickBot="1" x14ac:dyDescent="0.3">
      <c r="A4" t="s">
        <v>9</v>
      </c>
      <c r="B4" s="25">
        <f>E2*B3</f>
        <v>410000</v>
      </c>
      <c r="D4" s="72" t="s">
        <v>98</v>
      </c>
      <c r="E4" s="73">
        <v>5320000</v>
      </c>
      <c r="G4" s="63" t="s">
        <v>98</v>
      </c>
      <c r="H4" s="75">
        <f>H5-H3-H2</f>
        <v>2552500</v>
      </c>
    </row>
    <row r="5" spans="1:8" ht="15.75" thickTop="1" x14ac:dyDescent="0.25">
      <c r="A5" t="s">
        <v>100</v>
      </c>
      <c r="B5" s="55">
        <f>B4*B1</f>
        <v>61500</v>
      </c>
      <c r="D5" s="70" t="s">
        <v>99</v>
      </c>
      <c r="E5" s="71">
        <f>SUM(E2:E4)</f>
        <v>7880000</v>
      </c>
      <c r="G5" s="42" t="s">
        <v>99</v>
      </c>
      <c r="H5" s="52">
        <f>E5</f>
        <v>7880000</v>
      </c>
    </row>
    <row r="6" spans="1:8" x14ac:dyDescent="0.25">
      <c r="A6" t="s">
        <v>101</v>
      </c>
      <c r="B6" s="28">
        <f>B2-B3</f>
        <v>44</v>
      </c>
    </row>
    <row r="7" spans="1:8" ht="30" x14ac:dyDescent="0.25">
      <c r="A7" s="44" t="s">
        <v>102</v>
      </c>
      <c r="B7" s="28">
        <f>B5*B6</f>
        <v>2706000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65DC-6F2C-42B4-8B95-F0491AF7D443}">
  <dimension ref="A1:I16"/>
  <sheetViews>
    <sheetView workbookViewId="0">
      <selection activeCell="B12" sqref="B12"/>
    </sheetView>
  </sheetViews>
  <sheetFormatPr baseColWidth="10" defaultRowHeight="15" x14ac:dyDescent="0.25"/>
  <cols>
    <col min="1" max="1" width="18.42578125" bestFit="1" customWidth="1"/>
    <col min="6" max="6" width="12" bestFit="1" customWidth="1"/>
  </cols>
  <sheetData>
    <row r="1" spans="1:9" x14ac:dyDescent="0.25">
      <c r="A1" t="s">
        <v>103</v>
      </c>
      <c r="B1" s="28">
        <v>4000</v>
      </c>
    </row>
    <row r="2" spans="1:9" x14ac:dyDescent="0.25">
      <c r="A2" t="s">
        <v>104</v>
      </c>
      <c r="B2" s="28">
        <v>2.1</v>
      </c>
    </row>
    <row r="3" spans="1:9" x14ac:dyDescent="0.25">
      <c r="A3" t="s">
        <v>11</v>
      </c>
      <c r="B3" s="28">
        <v>46</v>
      </c>
    </row>
    <row r="4" spans="1:9" x14ac:dyDescent="0.25">
      <c r="A4" t="s">
        <v>9</v>
      </c>
      <c r="B4" s="25">
        <v>800</v>
      </c>
    </row>
    <row r="5" spans="1:9" ht="15.75" thickBot="1" x14ac:dyDescent="0.3"/>
    <row r="6" spans="1:9" ht="15.75" thickBot="1" x14ac:dyDescent="0.3">
      <c r="A6" s="81" t="s">
        <v>105</v>
      </c>
    </row>
    <row r="7" spans="1:9" x14ac:dyDescent="0.25">
      <c r="A7" t="s">
        <v>33</v>
      </c>
      <c r="B7" s="28">
        <f>B1/B4</f>
        <v>5</v>
      </c>
      <c r="D7" s="92" t="s">
        <v>108</v>
      </c>
      <c r="E7" s="92"/>
      <c r="F7" s="82">
        <f>B8*B4</f>
        <v>32800</v>
      </c>
    </row>
    <row r="8" spans="1:9" x14ac:dyDescent="0.25">
      <c r="A8" t="s">
        <v>83</v>
      </c>
      <c r="B8" s="28">
        <f>B3-B7</f>
        <v>41</v>
      </c>
    </row>
    <row r="9" spans="1:9" ht="15.75" thickBot="1" x14ac:dyDescent="0.3"/>
    <row r="10" spans="1:9" ht="15.75" thickBot="1" x14ac:dyDescent="0.3">
      <c r="A10" s="98" t="s">
        <v>106</v>
      </c>
      <c r="B10" s="99"/>
    </row>
    <row r="11" spans="1:9" x14ac:dyDescent="0.25">
      <c r="A11" t="s">
        <v>107</v>
      </c>
      <c r="B11" s="25">
        <f>B1/B3</f>
        <v>86.956521739130437</v>
      </c>
    </row>
    <row r="12" spans="1:9" x14ac:dyDescent="0.25">
      <c r="A12" t="s">
        <v>9</v>
      </c>
      <c r="B12" s="25">
        <f>B4-B11</f>
        <v>713.04347826086951</v>
      </c>
      <c r="D12" s="92" t="s">
        <v>108</v>
      </c>
      <c r="E12" s="92"/>
      <c r="F12" s="82">
        <f>B12*B13</f>
        <v>32800</v>
      </c>
    </row>
    <row r="13" spans="1:9" x14ac:dyDescent="0.25">
      <c r="A13" t="s">
        <v>83</v>
      </c>
      <c r="B13" s="28">
        <f>B3</f>
        <v>46</v>
      </c>
    </row>
    <row r="16" spans="1:9" x14ac:dyDescent="0.25">
      <c r="A16" s="100" t="s">
        <v>109</v>
      </c>
      <c r="B16" s="100"/>
      <c r="C16" s="100"/>
      <c r="D16" s="100"/>
      <c r="E16" s="100"/>
      <c r="F16" s="100"/>
      <c r="G16" s="100"/>
      <c r="H16" s="100"/>
      <c r="I16" s="100"/>
    </row>
  </sheetData>
  <mergeCells count="4">
    <mergeCell ref="A10:B10"/>
    <mergeCell ref="D12:E12"/>
    <mergeCell ref="D7:E7"/>
    <mergeCell ref="A16:I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5BCD-B326-483C-AF81-E3ABA5E75A8E}">
  <dimension ref="A1:E20"/>
  <sheetViews>
    <sheetView tabSelected="1" workbookViewId="0">
      <selection activeCell="B3" sqref="B3"/>
    </sheetView>
  </sheetViews>
  <sheetFormatPr baseColWidth="10" defaultRowHeight="15" x14ac:dyDescent="0.25"/>
  <cols>
    <col min="1" max="1" width="25.7109375" bestFit="1" customWidth="1"/>
    <col min="2" max="2" width="15.5703125" bestFit="1" customWidth="1"/>
  </cols>
  <sheetData>
    <row r="1" spans="1:5" x14ac:dyDescent="0.25">
      <c r="A1" t="s">
        <v>110</v>
      </c>
      <c r="B1" s="28">
        <v>1200000</v>
      </c>
    </row>
    <row r="2" spans="1:5" x14ac:dyDescent="0.25">
      <c r="A2" t="s">
        <v>111</v>
      </c>
      <c r="B2" s="28">
        <v>0</v>
      </c>
    </row>
    <row r="3" spans="1:5" x14ac:dyDescent="0.25">
      <c r="A3" t="s">
        <v>112</v>
      </c>
      <c r="B3" s="28">
        <v>15000000</v>
      </c>
      <c r="C3" t="s">
        <v>114</v>
      </c>
    </row>
    <row r="4" spans="1:5" x14ac:dyDescent="0.25">
      <c r="A4" t="s">
        <v>9</v>
      </c>
      <c r="B4" s="25">
        <v>1000000</v>
      </c>
    </row>
    <row r="5" spans="1:5" x14ac:dyDescent="0.25">
      <c r="A5" t="s">
        <v>113</v>
      </c>
      <c r="B5">
        <f>0%</f>
        <v>0</v>
      </c>
    </row>
    <row r="6" spans="1:5" x14ac:dyDescent="0.25">
      <c r="A6" t="s">
        <v>19</v>
      </c>
      <c r="B6" s="28">
        <f>B3</f>
        <v>15000000</v>
      </c>
    </row>
    <row r="7" spans="1:5" ht="15.75" thickBot="1" x14ac:dyDescent="0.3"/>
    <row r="8" spans="1:5" ht="15.75" thickBot="1" x14ac:dyDescent="0.3">
      <c r="A8" s="89" t="s">
        <v>115</v>
      </c>
      <c r="B8" s="90"/>
    </row>
    <row r="9" spans="1:5" x14ac:dyDescent="0.25">
      <c r="A9" s="12" t="s">
        <v>11</v>
      </c>
      <c r="B9" s="52">
        <f>B6/B4</f>
        <v>15</v>
      </c>
    </row>
    <row r="10" spans="1:5" ht="15.75" thickBot="1" x14ac:dyDescent="0.3"/>
    <row r="11" spans="1:5" ht="15.75" thickBot="1" x14ac:dyDescent="0.3">
      <c r="A11" s="89" t="s">
        <v>116</v>
      </c>
      <c r="B11" s="91"/>
      <c r="C11" s="91"/>
      <c r="D11" s="91"/>
      <c r="E11" s="90"/>
    </row>
    <row r="12" spans="1:5" x14ac:dyDescent="0.25">
      <c r="A12" t="s">
        <v>117</v>
      </c>
      <c r="B12" s="29">
        <v>0.5</v>
      </c>
    </row>
    <row r="13" spans="1:5" x14ac:dyDescent="0.25">
      <c r="A13" t="s">
        <v>118</v>
      </c>
      <c r="B13" s="25">
        <v>1000</v>
      </c>
    </row>
    <row r="14" spans="1:5" x14ac:dyDescent="0.25">
      <c r="A14" t="s">
        <v>38</v>
      </c>
      <c r="B14" s="28">
        <f>B12*B1</f>
        <v>600000</v>
      </c>
    </row>
    <row r="15" spans="1:5" x14ac:dyDescent="0.25">
      <c r="A15" t="s">
        <v>33</v>
      </c>
      <c r="B15" s="28">
        <f>B14/B4</f>
        <v>0.6</v>
      </c>
      <c r="C15" t="s">
        <v>119</v>
      </c>
    </row>
    <row r="16" spans="1:5" x14ac:dyDescent="0.25">
      <c r="A16" t="s">
        <v>120</v>
      </c>
      <c r="B16">
        <f>B15*B13</f>
        <v>600</v>
      </c>
    </row>
    <row r="17" spans="1:3" x14ac:dyDescent="0.25">
      <c r="A17" t="s">
        <v>83</v>
      </c>
      <c r="B17" s="28">
        <f>B9-B15</f>
        <v>14.4</v>
      </c>
    </row>
    <row r="18" spans="1:3" x14ac:dyDescent="0.25">
      <c r="A18" t="s">
        <v>121</v>
      </c>
      <c r="B18" s="25">
        <f>B16/B17</f>
        <v>41.666666666666664</v>
      </c>
    </row>
    <row r="19" spans="1:3" x14ac:dyDescent="0.25">
      <c r="A19" s="12" t="s">
        <v>122</v>
      </c>
      <c r="B19" s="83">
        <f>B13+B18</f>
        <v>1041.6666666666667</v>
      </c>
    </row>
    <row r="20" spans="1:3" x14ac:dyDescent="0.25">
      <c r="A20" s="12" t="s">
        <v>123</v>
      </c>
      <c r="B20" s="83">
        <f>ROUNDUP(B19,0)</f>
        <v>1042</v>
      </c>
      <c r="C20" t="s">
        <v>124</v>
      </c>
    </row>
  </sheetData>
  <mergeCells count="2">
    <mergeCell ref="A8:B8"/>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Explanation</vt:lpstr>
      <vt:lpstr>Ex. 1</vt:lpstr>
      <vt:lpstr>Ex. 2</vt:lpstr>
      <vt:lpstr>Ex. 3</vt:lpstr>
      <vt:lpstr>Ex. 4</vt:lpstr>
      <vt:lpstr>Ex. 5 &amp; 6</vt:lpstr>
      <vt:lpstr>Ex. 7</vt:lpstr>
      <vt:lpstr>Ex. 8</vt:lpstr>
      <vt:lpstr>Ex.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2020-12-05T19:10:35Z</dcterms:created>
  <dcterms:modified xsi:type="dcterms:W3CDTF">2020-12-12T09:49:29Z</dcterms:modified>
</cp:coreProperties>
</file>