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lber\Desktop\DOCUMENTOS ALBERTO AÑO 4\DIRECCIÓN FINANCIERA\EJERCICIOS\"/>
    </mc:Choice>
  </mc:AlternateContent>
  <xr:revisionPtr revIDLastSave="0" documentId="8_{0C49707A-8C76-467C-825D-114723ED1015}" xr6:coauthVersionLast="45" xr6:coauthVersionMax="45" xr10:uidLastSave="{00000000-0000-0000-0000-000000000000}"/>
  <bookViews>
    <workbookView xWindow="-120" yWindow="-120" windowWidth="20730" windowHeight="11160" activeTab="2" xr2:uid="{19132843-6C12-40C3-AB40-6DA0A967E7D8}"/>
  </bookViews>
  <sheets>
    <sheet name="Theory" sheetId="1" r:id="rId1"/>
    <sheet name="Capital Budgeting" sheetId="2" r:id="rId2"/>
    <sheet name="Capital Co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4" i="3" l="1"/>
  <c r="G19" i="3"/>
  <c r="G16" i="3"/>
  <c r="G13" i="3"/>
  <c r="D16" i="3"/>
  <c r="D15" i="3"/>
  <c r="D14" i="3"/>
  <c r="I7" i="3"/>
  <c r="I6" i="3"/>
  <c r="D2" i="3"/>
  <c r="D8" i="3"/>
  <c r="J3" i="3"/>
  <c r="K3" i="3"/>
  <c r="L3" i="3" s="1"/>
  <c r="M3" i="3" s="1"/>
  <c r="N3" i="3" s="1"/>
  <c r="O3" i="3" s="1"/>
  <c r="I3" i="3"/>
  <c r="H3" i="3"/>
  <c r="F9" i="3"/>
  <c r="D9" i="3"/>
  <c r="C8" i="3"/>
  <c r="C6" i="3"/>
  <c r="B19" i="2"/>
  <c r="E17" i="2"/>
  <c r="F17" i="2" s="1"/>
  <c r="G17" i="2" s="1"/>
  <c r="D17" i="2"/>
  <c r="C17" i="2"/>
  <c r="G16" i="2"/>
  <c r="F16" i="2"/>
  <c r="E16" i="2"/>
  <c r="D16" i="2"/>
  <c r="C16" i="2"/>
  <c r="G15" i="2"/>
  <c r="G14" i="2"/>
  <c r="C13" i="2"/>
  <c r="G12" i="2"/>
  <c r="F12" i="2"/>
  <c r="E12" i="2"/>
  <c r="D12" i="2"/>
  <c r="G11" i="2"/>
  <c r="F11" i="2"/>
  <c r="E11" i="2"/>
  <c r="D11" i="2"/>
  <c r="G10" i="2"/>
  <c r="F10" i="2"/>
  <c r="E10" i="2"/>
  <c r="D10" i="2"/>
  <c r="D4" i="2"/>
  <c r="E4" i="2"/>
  <c r="E6" i="2" s="1"/>
  <c r="F4" i="2"/>
  <c r="G4" i="2"/>
  <c r="D5" i="2"/>
  <c r="E5" i="2"/>
  <c r="F5" i="2"/>
  <c r="G5" i="2"/>
  <c r="D6" i="2"/>
  <c r="F6" i="2"/>
  <c r="G6" i="2"/>
  <c r="D7" i="2"/>
  <c r="E7" i="2"/>
  <c r="F7" i="2"/>
  <c r="G7" i="2"/>
  <c r="D9" i="2"/>
  <c r="E9" i="2"/>
  <c r="F9" i="2"/>
  <c r="G9" i="2"/>
</calcChain>
</file>

<file path=xl/sharedStrings.xml><?xml version="1.0" encoding="utf-8"?>
<sst xmlns="http://schemas.openxmlformats.org/spreadsheetml/2006/main" count="82" uniqueCount="74">
  <si>
    <t>Pregunta 1:</t>
  </si>
  <si>
    <t>¿What is a Golden Parachute?¿Are they good or bad?¿In what situation are they used?</t>
  </si>
  <si>
    <t>Explanation</t>
  </si>
  <si>
    <r>
      <t xml:space="preserve">A </t>
    </r>
    <r>
      <rPr>
        <b/>
        <sz val="11"/>
        <color theme="1"/>
        <rFont val="Calibri"/>
        <family val="2"/>
        <scheme val="minor"/>
      </rPr>
      <t>Golden Parachute</t>
    </r>
    <r>
      <rPr>
        <sz val="11"/>
        <color theme="1"/>
        <rFont val="Calibri"/>
        <family val="2"/>
        <scheme val="minor"/>
      </rPr>
      <t xml:space="preserve"> is a way for a CEO to protect itself from any major hostile takeovers that could prevent him from keeping his or her job. Through this technique the CEO changes some clauses on the contract and makes it difficult from external parties to throw him out of the situation he or she is currently. This denotes a situation in the company which isn't good, probably with an imperial CEO that does whatever he or she wants with the company. Even more, this situation will be damaging the wealth of the company and its shareholders, who see how their interest are not the first priority of the CEO who manages the company they own. That is the only reason how a hostile takeover works, no one sells something that is going well. </t>
    </r>
  </si>
  <si>
    <t>Pregunta 2:</t>
  </si>
  <si>
    <t xml:space="preserve">¿Is a Captive Board good or bad for a company? </t>
  </si>
  <si>
    <t xml:space="preserve">The Board of Directors is the organism whose members have to look for the interst of the shareholders and control the CEO actions. A captive board is the situation in which the members of that board are formed by the CEO itself or/and persons who have conflicts of interest with the CEO, making it imposible to them to contradict or control rightfully what the CEO does with the company. So basically, they look for the CEO's interest not the shareholders interest, which is their only and main function. In the end, this drives the company into an imperial CEO that usually puts its own interest in front of the company and drives the company into a bad or awful situation. That is what happened to Disney some years ago, and other companies. </t>
  </si>
  <si>
    <t>EBIT</t>
  </si>
  <si>
    <t>COGS</t>
  </si>
  <si>
    <t>Fixed Costs</t>
  </si>
  <si>
    <t>Depreciation</t>
  </si>
  <si>
    <t>Total Sales</t>
  </si>
  <si>
    <t>Sales 2</t>
  </si>
  <si>
    <t>Sales 1</t>
  </si>
  <si>
    <t>Unit 2</t>
  </si>
  <si>
    <t>Unit 1</t>
  </si>
  <si>
    <t>Capex</t>
  </si>
  <si>
    <t>Year 4</t>
  </si>
  <si>
    <t>Year 3</t>
  </si>
  <si>
    <t>Year 2</t>
  </si>
  <si>
    <t>Year 1</t>
  </si>
  <si>
    <t>Year 0</t>
  </si>
  <si>
    <t>€/%/…</t>
  </si>
  <si>
    <t>tax rate</t>
  </si>
  <si>
    <t>CAPEX</t>
  </si>
  <si>
    <t>WOC</t>
  </si>
  <si>
    <t>Tax on price Capex</t>
  </si>
  <si>
    <t>FCF</t>
  </si>
  <si>
    <t>Cumulative FCF</t>
  </si>
  <si>
    <t>Net Present Value</t>
  </si>
  <si>
    <t>Required Return</t>
  </si>
  <si>
    <t>According to the Net Present Value, the company should accept the project as it increases the value of the firm by 157.571,17 €. Increasing the wealth of the shareholders</t>
  </si>
  <si>
    <t>Cost of Debt</t>
  </si>
  <si>
    <t>Coupon rate</t>
  </si>
  <si>
    <t>Face Value</t>
  </si>
  <si>
    <t>Price when issued</t>
  </si>
  <si>
    <t>Flotation Cost</t>
  </si>
  <si>
    <t>P0</t>
  </si>
  <si>
    <t>Debt/Equity ratio</t>
  </si>
  <si>
    <t>Equity</t>
  </si>
  <si>
    <t>Debt</t>
  </si>
  <si>
    <t>Maturity</t>
  </si>
  <si>
    <t>Years when Issued</t>
  </si>
  <si>
    <t>Years</t>
  </si>
  <si>
    <t>Year 5</t>
  </si>
  <si>
    <t>Year 6</t>
  </si>
  <si>
    <t>Year 7</t>
  </si>
  <si>
    <t>Year 8</t>
  </si>
  <si>
    <t>Year 9</t>
  </si>
  <si>
    <t>Year 10</t>
  </si>
  <si>
    <t>Kd</t>
  </si>
  <si>
    <t xml:space="preserve">Cost of Debt </t>
  </si>
  <si>
    <t>Kd after tax</t>
  </si>
  <si>
    <t>tax ratio</t>
  </si>
  <si>
    <t>Cost of Equity</t>
  </si>
  <si>
    <t>Common shares</t>
  </si>
  <si>
    <t>BV Price</t>
  </si>
  <si>
    <t>Total Book Value</t>
  </si>
  <si>
    <t>years</t>
  </si>
  <si>
    <t>MV P0</t>
  </si>
  <si>
    <t>Total Market Value</t>
  </si>
  <si>
    <t>Payout</t>
  </si>
  <si>
    <t>Rm</t>
  </si>
  <si>
    <t>Beta</t>
  </si>
  <si>
    <t>Divident growth</t>
  </si>
  <si>
    <t>Rf</t>
  </si>
  <si>
    <t>Net Income last year</t>
  </si>
  <si>
    <t>Total Payout</t>
  </si>
  <si>
    <t>Next Dividend</t>
  </si>
  <si>
    <t>Dividend Discount Model</t>
  </si>
  <si>
    <t>DDM</t>
  </si>
  <si>
    <t>CAPM</t>
  </si>
  <si>
    <t>WACC or Cost of Capital</t>
  </si>
  <si>
    <r>
      <t>Explication:</t>
    </r>
    <r>
      <rPr>
        <sz val="11"/>
        <color theme="1"/>
        <rFont val="Calibri"/>
        <family val="2"/>
        <scheme val="minor"/>
      </rPr>
      <t xml:space="preserve"> The Cost of Capital is 7,10 % so the minimum rentability that it will have to get from the project is 7,10% to be able to pay the Cost of Capital when financing the project.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</si>
</sst>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0.00\ &quot;€&quot;;[Red]\-#,##0.00\ &quot;€&quot;"/>
    <numFmt numFmtId="44" formatCode="_-* #,##0.00\ &quot;€&quot;_-;\-* #,##0.00\ &quot;€&quot;_-;_-* &quot;-&quot;??\ &quot;€&quot;_-;_-@_-"/>
    <numFmt numFmtId="43" formatCode="_-* #,##0.00_-;\-* #,##0.00_-;_-* &quot;-&quot;??_-;_-@_-"/>
    <numFmt numFmtId="164" formatCode="_-* #,##0.00\ _€_-;\-* #,##0.00\ _€_-;_-* &quot;-&quot;??\ _€_-;_-@_-"/>
    <numFmt numFmtId="165" formatCode="_-* #,##0.00\ [$€-C0A]_-;\-* #,##0.00\ [$€-C0A]_-;_-* &quot;-&quot;??\ [$€-C0A]_-;_-@_-"/>
    <numFmt numFmtId="166"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sz val="8"/>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FF0000"/>
        <bgColor indexed="64"/>
      </patternFill>
    </fill>
    <fill>
      <patternFill patternType="solid">
        <fgColor rgb="FF0070C0"/>
        <bgColor indexed="64"/>
      </patternFill>
    </fill>
    <fill>
      <patternFill patternType="solid">
        <fgColor rgb="FF00B050"/>
        <bgColor indexed="64"/>
      </patternFill>
    </fill>
    <fill>
      <patternFill patternType="solid">
        <fgColor rgb="FF92D050"/>
        <bgColor indexed="64"/>
      </patternFill>
    </fill>
  </fills>
  <borders count="1">
    <border>
      <left/>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5">
    <xf numFmtId="0" fontId="0" fillId="0" borderId="0" xfId="0"/>
    <xf numFmtId="0" fontId="2" fillId="0" borderId="0" xfId="0" applyFont="1"/>
    <xf numFmtId="0" fontId="3" fillId="0" borderId="0" xfId="0" applyFont="1"/>
    <xf numFmtId="0" fontId="0" fillId="0" borderId="0" xfId="0" applyFont="1" applyAlignment="1">
      <alignment wrapText="1"/>
    </xf>
    <xf numFmtId="0" fontId="3" fillId="2" borderId="0" xfId="0" applyFont="1" applyFill="1"/>
    <xf numFmtId="0" fontId="0" fillId="2" borderId="0" xfId="0" applyFont="1" applyFill="1"/>
    <xf numFmtId="0" fontId="0" fillId="2" borderId="0" xfId="0" applyFill="1"/>
    <xf numFmtId="44" fontId="0" fillId="0" borderId="0" xfId="2" applyFont="1"/>
    <xf numFmtId="43" fontId="0" fillId="0" borderId="0" xfId="1" applyFont="1"/>
    <xf numFmtId="0" fontId="2" fillId="3" borderId="0" xfId="0" applyFont="1" applyFill="1"/>
    <xf numFmtId="0" fontId="0" fillId="4" borderId="0" xfId="0" applyFill="1"/>
    <xf numFmtId="0" fontId="2" fillId="2" borderId="0" xfId="0" applyFont="1" applyFill="1"/>
    <xf numFmtId="43" fontId="2" fillId="2" borderId="0" xfId="0" applyNumberFormat="1" applyFont="1" applyFill="1"/>
    <xf numFmtId="9" fontId="0" fillId="0" borderId="0" xfId="0" applyNumberFormat="1"/>
    <xf numFmtId="164" fontId="0" fillId="0" borderId="0" xfId="0" applyNumberFormat="1"/>
    <xf numFmtId="44" fontId="0" fillId="0" borderId="0" xfId="0" applyNumberFormat="1"/>
    <xf numFmtId="0" fontId="2" fillId="5" borderId="0" xfId="0" applyFont="1" applyFill="1"/>
    <xf numFmtId="44" fontId="0" fillId="2" borderId="0" xfId="2" applyFont="1" applyFill="1"/>
    <xf numFmtId="44" fontId="2" fillId="2" borderId="0" xfId="2" applyFont="1" applyFill="1"/>
    <xf numFmtId="0" fontId="2" fillId="0" borderId="0" xfId="0" applyFont="1" applyFill="1"/>
    <xf numFmtId="0" fontId="2" fillId="6" borderId="0" xfId="0" applyFont="1" applyFill="1"/>
    <xf numFmtId="8" fontId="2" fillId="6" borderId="0" xfId="0" applyNumberFormat="1" applyFont="1" applyFill="1"/>
    <xf numFmtId="0" fontId="2" fillId="4" borderId="0" xfId="0" applyFont="1" applyFill="1"/>
    <xf numFmtId="165" fontId="0" fillId="0" borderId="0" xfId="0" applyNumberFormat="1"/>
    <xf numFmtId="166" fontId="2" fillId="2" borderId="0" xfId="3" applyNumberFormat="1" applyFont="1" applyFill="1"/>
    <xf numFmtId="166" fontId="2" fillId="2" borderId="0" xfId="0" applyNumberFormat="1" applyFont="1" applyFill="1"/>
    <xf numFmtId="0" fontId="0" fillId="0" borderId="0" xfId="0" applyFont="1" applyFill="1"/>
    <xf numFmtId="0" fontId="0" fillId="3" borderId="0" xfId="0" applyFill="1"/>
    <xf numFmtId="10" fontId="0" fillId="0" borderId="0" xfId="3" applyNumberFormat="1" applyFont="1"/>
    <xf numFmtId="10" fontId="2" fillId="4" borderId="0" xfId="3" applyNumberFormat="1" applyFont="1" applyFill="1"/>
    <xf numFmtId="0" fontId="0" fillId="6" borderId="0" xfId="0" applyFill="1"/>
    <xf numFmtId="10" fontId="0" fillId="6" borderId="0" xfId="0" applyNumberFormat="1" applyFill="1"/>
    <xf numFmtId="0" fontId="2" fillId="7" borderId="0" xfId="0" applyFont="1" applyFill="1"/>
    <xf numFmtId="10" fontId="2" fillId="7" borderId="0" xfId="0" applyNumberFormat="1" applyFont="1" applyFill="1"/>
    <xf numFmtId="0" fontId="2" fillId="0" borderId="0" xfId="0" applyFont="1" applyAlignment="1">
      <alignment horizontal="left" vertical="top" wrapText="1"/>
    </xf>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1776B-4F23-423B-8B10-F7FEE09B67EC}">
  <dimension ref="A1:A11"/>
  <sheetViews>
    <sheetView topLeftCell="A7" workbookViewId="0">
      <selection activeCell="A11" sqref="A11"/>
    </sheetView>
  </sheetViews>
  <sheetFormatPr baseColWidth="10" defaultRowHeight="15" x14ac:dyDescent="0.25"/>
  <cols>
    <col min="1" max="1" width="187.42578125" customWidth="1"/>
  </cols>
  <sheetData>
    <row r="1" spans="1:1" x14ac:dyDescent="0.25">
      <c r="A1" s="4" t="s">
        <v>0</v>
      </c>
    </row>
    <row r="2" spans="1:1" x14ac:dyDescent="0.25">
      <c r="A2" s="5" t="s">
        <v>1</v>
      </c>
    </row>
    <row r="4" spans="1:1" x14ac:dyDescent="0.25">
      <c r="A4" s="2" t="s">
        <v>2</v>
      </c>
    </row>
    <row r="5" spans="1:1" ht="60" x14ac:dyDescent="0.25">
      <c r="A5" s="3" t="s">
        <v>3</v>
      </c>
    </row>
    <row r="7" spans="1:1" x14ac:dyDescent="0.25">
      <c r="A7" s="4" t="s">
        <v>4</v>
      </c>
    </row>
    <row r="8" spans="1:1" x14ac:dyDescent="0.25">
      <c r="A8" s="6" t="s">
        <v>5</v>
      </c>
    </row>
    <row r="9" spans="1:1" x14ac:dyDescent="0.25">
      <c r="A9" s="2"/>
    </row>
    <row r="10" spans="1:1" x14ac:dyDescent="0.25">
      <c r="A10" s="2" t="s">
        <v>2</v>
      </c>
    </row>
    <row r="11" spans="1:1" ht="60" x14ac:dyDescent="0.25">
      <c r="A11" s="3" t="s">
        <v>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93ACD-6FDA-4A6B-BC59-664D6495D722}">
  <dimension ref="A1:J19"/>
  <sheetViews>
    <sheetView workbookViewId="0">
      <selection activeCell="D20" sqref="D20"/>
    </sheetView>
  </sheetViews>
  <sheetFormatPr baseColWidth="10" defaultRowHeight="15" x14ac:dyDescent="0.25"/>
  <cols>
    <col min="1" max="1" width="17.5703125" bestFit="1" customWidth="1"/>
    <col min="2" max="2" width="13.140625" bestFit="1" customWidth="1"/>
    <col min="3" max="7" width="14.5703125" bestFit="1" customWidth="1"/>
    <col min="9" max="9" width="14.5703125" bestFit="1" customWidth="1"/>
    <col min="10" max="10" width="15.5703125" bestFit="1" customWidth="1"/>
  </cols>
  <sheetData>
    <row r="1" spans="1:10" x14ac:dyDescent="0.25">
      <c r="B1" s="10" t="s">
        <v>22</v>
      </c>
      <c r="C1" s="16" t="s">
        <v>21</v>
      </c>
      <c r="D1" s="9" t="s">
        <v>20</v>
      </c>
      <c r="E1" s="9" t="s">
        <v>19</v>
      </c>
      <c r="F1" s="9" t="s">
        <v>18</v>
      </c>
      <c r="G1" s="9" t="s">
        <v>17</v>
      </c>
      <c r="I1" s="1" t="s">
        <v>16</v>
      </c>
      <c r="J1" s="19" t="s">
        <v>30</v>
      </c>
    </row>
    <row r="2" spans="1:10" x14ac:dyDescent="0.25">
      <c r="A2" t="s">
        <v>15</v>
      </c>
      <c r="D2" s="8">
        <v>4800</v>
      </c>
      <c r="E2" s="8">
        <v>4800</v>
      </c>
      <c r="F2" s="8">
        <v>4800</v>
      </c>
      <c r="G2" s="8">
        <v>4800</v>
      </c>
      <c r="I2" s="7">
        <v>3100000</v>
      </c>
      <c r="J2" s="13">
        <v>0.1</v>
      </c>
    </row>
    <row r="3" spans="1:10" x14ac:dyDescent="0.25">
      <c r="A3" t="s">
        <v>14</v>
      </c>
      <c r="D3" s="8">
        <v>11400</v>
      </c>
      <c r="E3" s="8">
        <v>13500</v>
      </c>
      <c r="F3" s="8">
        <v>17900</v>
      </c>
      <c r="G3" s="8">
        <v>10400</v>
      </c>
    </row>
    <row r="4" spans="1:10" x14ac:dyDescent="0.25">
      <c r="A4" t="s">
        <v>13</v>
      </c>
      <c r="B4" s="7">
        <v>180</v>
      </c>
      <c r="D4" s="7">
        <f>$B$4*D2</f>
        <v>864000</v>
      </c>
      <c r="E4" s="7">
        <f>$B$4*E2</f>
        <v>864000</v>
      </c>
      <c r="F4" s="7">
        <f>$B$4*F2</f>
        <v>864000</v>
      </c>
      <c r="G4" s="7">
        <f>$B$4*G2</f>
        <v>864000</v>
      </c>
    </row>
    <row r="5" spans="1:10" x14ac:dyDescent="0.25">
      <c r="A5" t="s">
        <v>12</v>
      </c>
      <c r="B5" s="7">
        <v>162</v>
      </c>
      <c r="D5" s="7">
        <f>$B$5*D3</f>
        <v>1846800</v>
      </c>
      <c r="E5" s="7">
        <f>$B$5*E3</f>
        <v>2187000</v>
      </c>
      <c r="F5" s="7">
        <f>$B$5*F3</f>
        <v>2899800</v>
      </c>
      <c r="G5" s="7">
        <f>$B$5*G3</f>
        <v>1684800</v>
      </c>
    </row>
    <row r="6" spans="1:10" x14ac:dyDescent="0.25">
      <c r="A6" t="s">
        <v>11</v>
      </c>
      <c r="D6" s="7">
        <f>D4+D5</f>
        <v>2710800</v>
      </c>
      <c r="E6" s="7">
        <f>E4+E5</f>
        <v>3051000</v>
      </c>
      <c r="F6" s="7">
        <f>F4+F5</f>
        <v>3763800</v>
      </c>
      <c r="G6" s="7">
        <f>G4+G5</f>
        <v>2548800</v>
      </c>
    </row>
    <row r="7" spans="1:10" x14ac:dyDescent="0.25">
      <c r="A7" t="s">
        <v>10</v>
      </c>
      <c r="B7">
        <v>4</v>
      </c>
      <c r="D7" s="7">
        <f>-$I$2/$B$7</f>
        <v>-775000</v>
      </c>
      <c r="E7" s="7">
        <f>-$I$2/$B$7</f>
        <v>-775000</v>
      </c>
      <c r="F7" s="7">
        <f>-$I$2/$B$7</f>
        <v>-775000</v>
      </c>
      <c r="G7" s="7">
        <f>-$I$2/$B$7</f>
        <v>-775000</v>
      </c>
    </row>
    <row r="8" spans="1:10" x14ac:dyDescent="0.25">
      <c r="A8" t="s">
        <v>9</v>
      </c>
      <c r="D8" s="7">
        <v>-570000</v>
      </c>
      <c r="E8" s="7">
        <v>-570000</v>
      </c>
      <c r="F8" s="7">
        <v>-570000</v>
      </c>
      <c r="G8" s="7">
        <v>-570000</v>
      </c>
    </row>
    <row r="9" spans="1:10" x14ac:dyDescent="0.25">
      <c r="A9" t="s">
        <v>8</v>
      </c>
      <c r="B9" s="7">
        <v>75</v>
      </c>
      <c r="D9" s="7">
        <f>-($B$9*(D2+D3))</f>
        <v>-1215000</v>
      </c>
      <c r="E9" s="7">
        <f>-($B$9*(E2+E3))</f>
        <v>-1372500</v>
      </c>
      <c r="F9" s="7">
        <f>-($B$9*(F2+F3))</f>
        <v>-1702500</v>
      </c>
      <c r="G9" s="7">
        <f>-($B$9*(G2+G3))</f>
        <v>-1140000</v>
      </c>
    </row>
    <row r="10" spans="1:10" x14ac:dyDescent="0.25">
      <c r="A10" s="11" t="s">
        <v>7</v>
      </c>
      <c r="B10" s="11"/>
      <c r="C10" s="11"/>
      <c r="D10" s="12">
        <f>SUM(D6:D9)</f>
        <v>150800</v>
      </c>
      <c r="E10" s="12">
        <f t="shared" ref="E10:G10" si="0">SUM(E6:E9)</f>
        <v>333500</v>
      </c>
      <c r="F10" s="12">
        <f t="shared" si="0"/>
        <v>716300</v>
      </c>
      <c r="G10" s="12">
        <f t="shared" si="0"/>
        <v>63800</v>
      </c>
    </row>
    <row r="11" spans="1:10" x14ac:dyDescent="0.25">
      <c r="A11" t="s">
        <v>23</v>
      </c>
      <c r="B11" s="13">
        <v>0.23</v>
      </c>
      <c r="D11" s="14">
        <f>-D10*$B$11</f>
        <v>-34684</v>
      </c>
      <c r="E11" s="14">
        <f t="shared" ref="E11:G11" si="1">-E10*$B$11</f>
        <v>-76705</v>
      </c>
      <c r="F11" s="14">
        <f t="shared" si="1"/>
        <v>-164749</v>
      </c>
      <c r="G11" s="14">
        <f t="shared" si="1"/>
        <v>-14674</v>
      </c>
    </row>
    <row r="12" spans="1:10" x14ac:dyDescent="0.25">
      <c r="A12" t="s">
        <v>10</v>
      </c>
      <c r="D12" s="15">
        <f>-D7</f>
        <v>775000</v>
      </c>
      <c r="E12" s="15">
        <f t="shared" ref="E12:G12" si="2">-E7</f>
        <v>775000</v>
      </c>
      <c r="F12" s="15">
        <f t="shared" si="2"/>
        <v>775000</v>
      </c>
      <c r="G12" s="15">
        <f t="shared" si="2"/>
        <v>775000</v>
      </c>
    </row>
    <row r="13" spans="1:10" x14ac:dyDescent="0.25">
      <c r="A13" t="s">
        <v>24</v>
      </c>
      <c r="C13" s="7">
        <f>-I2</f>
        <v>-3100000</v>
      </c>
      <c r="G13" s="7">
        <v>305000</v>
      </c>
    </row>
    <row r="14" spans="1:10" x14ac:dyDescent="0.25">
      <c r="A14" t="s">
        <v>25</v>
      </c>
      <c r="C14" s="7">
        <v>-395000</v>
      </c>
      <c r="D14" s="7">
        <v>0</v>
      </c>
      <c r="E14" s="7">
        <v>0</v>
      </c>
      <c r="F14" s="7">
        <v>0</v>
      </c>
      <c r="G14" s="7">
        <f>-C14</f>
        <v>395000</v>
      </c>
    </row>
    <row r="15" spans="1:10" x14ac:dyDescent="0.25">
      <c r="A15" t="s">
        <v>26</v>
      </c>
      <c r="B15" s="13">
        <v>0.23</v>
      </c>
      <c r="G15" s="15">
        <f>-G13*B15</f>
        <v>-70150</v>
      </c>
    </row>
    <row r="16" spans="1:10" x14ac:dyDescent="0.25">
      <c r="A16" s="11" t="s">
        <v>27</v>
      </c>
      <c r="B16" s="11"/>
      <c r="C16" s="18">
        <f>SUM(C10:C15)</f>
        <v>-3495000</v>
      </c>
      <c r="D16" s="18">
        <f t="shared" ref="D16:G16" si="3">SUM(D10:D15)</f>
        <v>891116</v>
      </c>
      <c r="E16" s="18">
        <f t="shared" si="3"/>
        <v>1031795</v>
      </c>
      <c r="F16" s="18">
        <f t="shared" si="3"/>
        <v>1326551</v>
      </c>
      <c r="G16" s="18">
        <f t="shared" si="3"/>
        <v>1453976</v>
      </c>
    </row>
    <row r="17" spans="1:7" x14ac:dyDescent="0.25">
      <c r="A17" t="s">
        <v>28</v>
      </c>
      <c r="C17" s="15">
        <f>C16</f>
        <v>-3495000</v>
      </c>
      <c r="D17" s="15">
        <f>C17+D16</f>
        <v>-2603884</v>
      </c>
      <c r="E17" s="15">
        <f t="shared" ref="E17:G17" si="4">D17+E16</f>
        <v>-1572089</v>
      </c>
      <c r="F17" s="15">
        <f t="shared" si="4"/>
        <v>-245538</v>
      </c>
      <c r="G17" s="15">
        <f t="shared" si="4"/>
        <v>1208438</v>
      </c>
    </row>
    <row r="19" spans="1:7" x14ac:dyDescent="0.25">
      <c r="A19" s="20" t="s">
        <v>29</v>
      </c>
      <c r="B19" s="21">
        <f>NPV(J2,D16:G16)+C16</f>
        <v>157571.16726999497</v>
      </c>
      <c r="C19" t="s">
        <v>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6B60E-937F-45F6-98A0-0BEFD10A34B1}">
  <dimension ref="A1:O27"/>
  <sheetViews>
    <sheetView tabSelected="1" topLeftCell="A16" workbookViewId="0">
      <selection activeCell="D32" sqref="D32"/>
    </sheetView>
  </sheetViews>
  <sheetFormatPr baseColWidth="10" defaultRowHeight="15" x14ac:dyDescent="0.25"/>
  <cols>
    <col min="1" max="1" width="22.28515625" bestFit="1" customWidth="1"/>
    <col min="2" max="2" width="13" bestFit="1" customWidth="1"/>
    <col min="3" max="3" width="17.85546875" bestFit="1" customWidth="1"/>
    <col min="4" max="4" width="14.5703125" bestFit="1" customWidth="1"/>
    <col min="6" max="6" width="23.7109375" bestFit="1" customWidth="1"/>
    <col min="8" max="8" width="12.28515625" bestFit="1" customWidth="1"/>
  </cols>
  <sheetData>
    <row r="1" spans="1:15" x14ac:dyDescent="0.25">
      <c r="A1" s="22" t="s">
        <v>32</v>
      </c>
      <c r="F1" s="1" t="s">
        <v>20</v>
      </c>
      <c r="G1" s="1" t="s">
        <v>19</v>
      </c>
      <c r="H1" s="1" t="s">
        <v>18</v>
      </c>
      <c r="I1" s="1" t="s">
        <v>17</v>
      </c>
      <c r="J1" s="1" t="s">
        <v>44</v>
      </c>
      <c r="K1" s="1" t="s">
        <v>45</v>
      </c>
      <c r="L1" s="1" t="s">
        <v>46</v>
      </c>
      <c r="M1" s="1" t="s">
        <v>47</v>
      </c>
      <c r="N1" s="1" t="s">
        <v>48</v>
      </c>
      <c r="O1" s="1" t="s">
        <v>49</v>
      </c>
    </row>
    <row r="2" spans="1:15" x14ac:dyDescent="0.25">
      <c r="A2" s="26" t="s">
        <v>41</v>
      </c>
      <c r="B2">
        <v>10</v>
      </c>
      <c r="C2" t="s">
        <v>43</v>
      </c>
      <c r="D2">
        <f>B2-B3</f>
        <v>8</v>
      </c>
      <c r="E2" t="s">
        <v>58</v>
      </c>
      <c r="F2" s="10"/>
      <c r="G2" s="10"/>
      <c r="H2" s="27"/>
      <c r="I2" s="27"/>
      <c r="J2" s="27"/>
      <c r="K2" s="27"/>
      <c r="L2" s="27"/>
      <c r="M2" s="27"/>
      <c r="N2" s="27"/>
      <c r="O2" s="27"/>
    </row>
    <row r="3" spans="1:15" x14ac:dyDescent="0.25">
      <c r="A3" s="26" t="s">
        <v>42</v>
      </c>
      <c r="B3">
        <v>2</v>
      </c>
      <c r="C3" t="s">
        <v>43</v>
      </c>
      <c r="H3" s="23">
        <f>B4*B5</f>
        <v>50</v>
      </c>
      <c r="I3" s="23">
        <f>H3</f>
        <v>50</v>
      </c>
      <c r="J3" s="23">
        <f>I3</f>
        <v>50</v>
      </c>
      <c r="K3" s="23">
        <f t="shared" ref="K3:O3" si="0">J3</f>
        <v>50</v>
      </c>
      <c r="L3" s="23">
        <f t="shared" si="0"/>
        <v>50</v>
      </c>
      <c r="M3" s="23">
        <f t="shared" si="0"/>
        <v>50</v>
      </c>
      <c r="N3" s="23">
        <f t="shared" si="0"/>
        <v>50</v>
      </c>
      <c r="O3" s="23">
        <f t="shared" si="0"/>
        <v>50</v>
      </c>
    </row>
    <row r="4" spans="1:15" x14ac:dyDescent="0.25">
      <c r="A4" t="s">
        <v>33</v>
      </c>
      <c r="B4" s="13">
        <v>0.05</v>
      </c>
    </row>
    <row r="5" spans="1:15" x14ac:dyDescent="0.25">
      <c r="A5" t="s">
        <v>34</v>
      </c>
      <c r="B5" s="23">
        <v>1000</v>
      </c>
      <c r="H5" s="1" t="s">
        <v>51</v>
      </c>
    </row>
    <row r="6" spans="1:15" x14ac:dyDescent="0.25">
      <c r="A6" t="s">
        <v>35</v>
      </c>
      <c r="B6" s="13">
        <v>1.02</v>
      </c>
      <c r="C6" s="23">
        <f>B5*B6</f>
        <v>1020</v>
      </c>
      <c r="H6" s="1" t="s">
        <v>50</v>
      </c>
      <c r="I6" s="28">
        <f>(H3+((B5-D8)/D2))/((B5+D8)/2)</f>
        <v>5.8483290488431879E-2</v>
      </c>
    </row>
    <row r="7" spans="1:15" x14ac:dyDescent="0.25">
      <c r="A7" t="s">
        <v>36</v>
      </c>
      <c r="B7" s="23">
        <v>5</v>
      </c>
      <c r="H7" s="22" t="s">
        <v>52</v>
      </c>
      <c r="I7" s="29">
        <f>I6*(1-B10)</f>
        <v>4.0938303341902314E-2</v>
      </c>
    </row>
    <row r="8" spans="1:15" x14ac:dyDescent="0.25">
      <c r="A8" t="s">
        <v>37</v>
      </c>
      <c r="B8" s="13">
        <v>0.95</v>
      </c>
      <c r="C8" s="23">
        <f>B5*B8</f>
        <v>950</v>
      </c>
      <c r="D8" s="23">
        <f>C8-B7</f>
        <v>945</v>
      </c>
    </row>
    <row r="9" spans="1:15" x14ac:dyDescent="0.25">
      <c r="A9" t="s">
        <v>38</v>
      </c>
      <c r="B9" s="13">
        <v>0.8</v>
      </c>
      <c r="C9" s="11" t="s">
        <v>39</v>
      </c>
      <c r="D9" s="24">
        <f>1/(1+B9)</f>
        <v>0.55555555555555558</v>
      </c>
      <c r="E9" s="11" t="s">
        <v>40</v>
      </c>
      <c r="F9" s="25">
        <f>1-D9</f>
        <v>0.44444444444444442</v>
      </c>
    </row>
    <row r="10" spans="1:15" x14ac:dyDescent="0.25">
      <c r="A10" t="s">
        <v>53</v>
      </c>
      <c r="B10" s="13">
        <v>0.3</v>
      </c>
    </row>
    <row r="12" spans="1:15" x14ac:dyDescent="0.25">
      <c r="A12" s="20" t="s">
        <v>54</v>
      </c>
    </row>
    <row r="13" spans="1:15" x14ac:dyDescent="0.25">
      <c r="A13" t="s">
        <v>55</v>
      </c>
      <c r="B13" s="8">
        <v>500000</v>
      </c>
      <c r="F13" s="11" t="s">
        <v>68</v>
      </c>
      <c r="G13" s="17">
        <f>(D16/B13)*(1+B19)</f>
        <v>0.74160000000000004</v>
      </c>
    </row>
    <row r="14" spans="1:15" x14ac:dyDescent="0.25">
      <c r="A14" t="s">
        <v>56</v>
      </c>
      <c r="B14" s="7">
        <v>1</v>
      </c>
      <c r="C14" t="s">
        <v>57</v>
      </c>
      <c r="D14" s="7">
        <f>B14*B13</f>
        <v>500000</v>
      </c>
    </row>
    <row r="15" spans="1:15" x14ac:dyDescent="0.25">
      <c r="A15" t="s">
        <v>59</v>
      </c>
      <c r="B15" s="7">
        <v>8</v>
      </c>
      <c r="C15" t="s">
        <v>60</v>
      </c>
      <c r="D15" s="7">
        <f>B15*B13</f>
        <v>4000000</v>
      </c>
      <c r="F15" s="20" t="s">
        <v>69</v>
      </c>
      <c r="G15" s="30"/>
    </row>
    <row r="16" spans="1:15" x14ac:dyDescent="0.25">
      <c r="A16" t="s">
        <v>61</v>
      </c>
      <c r="B16" s="13">
        <v>0.6</v>
      </c>
      <c r="C16" t="s">
        <v>67</v>
      </c>
      <c r="D16" s="15">
        <f>B16*B21</f>
        <v>360000</v>
      </c>
      <c r="F16" s="30" t="s">
        <v>70</v>
      </c>
      <c r="G16" s="31">
        <f>(G13/B15)+B19</f>
        <v>0.1227</v>
      </c>
    </row>
    <row r="17" spans="1:7" x14ac:dyDescent="0.25">
      <c r="A17" t="s">
        <v>62</v>
      </c>
      <c r="B17" s="13">
        <v>7.0000000000000007E-2</v>
      </c>
    </row>
    <row r="18" spans="1:7" x14ac:dyDescent="0.25">
      <c r="A18" t="s">
        <v>63</v>
      </c>
      <c r="B18">
        <v>1.5</v>
      </c>
      <c r="F18" s="20" t="s">
        <v>71</v>
      </c>
      <c r="G18" s="30"/>
    </row>
    <row r="19" spans="1:7" x14ac:dyDescent="0.25">
      <c r="A19" t="s">
        <v>64</v>
      </c>
      <c r="B19" s="13">
        <v>0.03</v>
      </c>
      <c r="F19" s="30" t="s">
        <v>71</v>
      </c>
      <c r="G19" s="31">
        <f>B20+B18*(B17-B20)</f>
        <v>9.5000000000000015E-2</v>
      </c>
    </row>
    <row r="20" spans="1:7" x14ac:dyDescent="0.25">
      <c r="A20" t="s">
        <v>65</v>
      </c>
      <c r="B20" s="13">
        <v>0.02</v>
      </c>
    </row>
    <row r="21" spans="1:7" x14ac:dyDescent="0.25">
      <c r="A21" t="s">
        <v>66</v>
      </c>
      <c r="B21" s="7">
        <v>600000</v>
      </c>
    </row>
    <row r="24" spans="1:7" x14ac:dyDescent="0.25">
      <c r="A24" s="32" t="s">
        <v>72</v>
      </c>
      <c r="B24" s="33">
        <f>D9*G19+F9*I7</f>
        <v>7.0972579263067714E-2</v>
      </c>
    </row>
    <row r="27" spans="1:7" ht="31.5" customHeight="1" x14ac:dyDescent="0.25">
      <c r="A27" s="34" t="s">
        <v>73</v>
      </c>
      <c r="B27" s="34"/>
      <c r="C27" s="34"/>
      <c r="D27" s="34"/>
      <c r="E27" s="34"/>
      <c r="F27" s="34"/>
      <c r="G27" s="34"/>
    </row>
  </sheetData>
  <mergeCells count="1">
    <mergeCell ref="A27:G27"/>
  </mergeCells>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Theory</vt:lpstr>
      <vt:lpstr>Capital Budgeting</vt:lpstr>
      <vt:lpstr>Capital Cost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dc:creator>
  <cp:lastModifiedBy>alber</cp:lastModifiedBy>
  <dcterms:created xsi:type="dcterms:W3CDTF">2020-11-21T12:00:42Z</dcterms:created>
  <dcterms:modified xsi:type="dcterms:W3CDTF">2020-11-21T13:01:53Z</dcterms:modified>
</cp:coreProperties>
</file>